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
    </mc:Choice>
  </mc:AlternateContent>
  <bookViews>
    <workbookView xWindow="0" yWindow="0" windowWidth="21600" windowHeight="9630" activeTab="1"/>
  </bookViews>
  <sheets>
    <sheet name="DATA" sheetId="1" r:id="rId1"/>
    <sheet name="EJERCICIO" sheetId="2" r:id="rId2"/>
  </sheets>
  <definedNames>
    <definedName name="ch">DATA!$I$375</definedName>
  </definedNames>
  <calcPr calcId="162913"/>
</workbook>
</file>

<file path=xl/calcChain.xml><?xml version="1.0" encoding="utf-8"?>
<calcChain xmlns="http://schemas.openxmlformats.org/spreadsheetml/2006/main">
  <c r="B25" i="2" l="1"/>
  <c r="C25" i="2" l="1"/>
  <c r="C23" i="2"/>
  <c r="C24" i="2"/>
  <c r="C22" i="2"/>
  <c r="C21" i="2"/>
  <c r="C20" i="2"/>
  <c r="C19" i="2"/>
  <c r="C18" i="2"/>
  <c r="C17" i="2"/>
  <c r="C16" i="2"/>
  <c r="C15" i="2"/>
  <c r="C14" i="2"/>
  <c r="C13" i="2"/>
  <c r="C12" i="2"/>
  <c r="C11" i="2"/>
  <c r="C10" i="2"/>
  <c r="C9" i="2"/>
  <c r="C8" i="2"/>
  <c r="C7" i="2"/>
  <c r="C6" i="2"/>
  <c r="C5" i="2"/>
  <c r="C4" i="2"/>
  <c r="C3" i="2"/>
  <c r="B15" i="2"/>
  <c r="B24" i="2"/>
  <c r="B23" i="2"/>
  <c r="B21" i="2"/>
  <c r="B22" i="2"/>
  <c r="B20" i="2"/>
  <c r="B19" i="2"/>
  <c r="B18" i="2"/>
  <c r="B17" i="2"/>
  <c r="B16" i="2"/>
  <c r="B14" i="2"/>
  <c r="B13" i="2"/>
  <c r="B12" i="2"/>
  <c r="B11" i="2"/>
  <c r="B10" i="2"/>
  <c r="B9" i="2"/>
  <c r="B8" i="2"/>
  <c r="B7" i="2"/>
  <c r="B6" i="2"/>
  <c r="B5" i="2"/>
  <c r="B4" i="2"/>
  <c r="B3" i="2"/>
</calcChain>
</file>

<file path=xl/sharedStrings.xml><?xml version="1.0" encoding="utf-8"?>
<sst xmlns="http://schemas.openxmlformats.org/spreadsheetml/2006/main" count="161214" uniqueCount="15885">
  <si>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</si>
  <si>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</si>
  <si>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</si>
  <si>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</si>
  <si>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</si>
  <si>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</si>
  <si>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</si>
  <si>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</si>
  <si>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</si>
  <si>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</si>
  <si>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</si>
  <si>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</si>
  <si>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</si>
  <si>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</si>
  <si>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</si>
  <si>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</si>
  <si>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</si>
  <si>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</si>
  <si>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</si>
  <si>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</si>
  <si>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</si>
  <si>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</si>
  <si>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</si>
  <si>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</si>
  <si>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</si>
  <si>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</si>
  <si>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</si>
  <si>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</si>
  <si>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</si>
  <si>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</si>
  <si>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</si>
  <si>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</si>
  <si>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</si>
  <si>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</si>
  <si>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</si>
  <si>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</si>
  <si>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</si>
  <si>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</si>
  <si>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</si>
  <si>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</si>
  <si>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</si>
  <si>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</si>
  <si>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</si>
  <si>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</si>
  <si>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</si>
  <si>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</si>
  <si>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</si>
  <si>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</si>
  <si>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</si>
  <si>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</si>
  <si>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</si>
  <si>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</si>
  <si>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</si>
  <si>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</si>
  <si>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</si>
  <si>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</si>
  <si>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</si>
  <si>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</si>
  <si>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</si>
  <si>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</si>
  <si>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</si>
  <si>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</si>
  <si>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</si>
  <si>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</si>
  <si>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</si>
  <si>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</si>
  <si>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</si>
  <si>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</si>
  <si>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</si>
  <si>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</si>
  <si>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</si>
  <si>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</si>
  <si>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</si>
  <si>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</si>
  <si>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</si>
  <si>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</si>
  <si>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</si>
  <si>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</si>
  <si>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</si>
  <si>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</si>
  <si>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</si>
  <si>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</si>
  <si>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</si>
  <si>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</si>
  <si>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</si>
  <si>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</si>
  <si>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</si>
  <si>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</si>
  <si>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</si>
  <si>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</si>
  <si>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</si>
  <si>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</si>
  <si>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</si>
  <si>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</si>
  <si>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</si>
  <si>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</si>
  <si>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</si>
  <si>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</si>
  <si>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</si>
  <si>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</si>
  <si>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</si>
  <si>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</si>
  <si>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</si>
  <si>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</si>
  <si>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</si>
  <si>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</si>
  <si>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</si>
  <si>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</si>
  <si>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</si>
  <si>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</si>
  <si>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</si>
  <si>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</si>
  <si>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</si>
  <si>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</si>
  <si>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</si>
  <si>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</si>
  <si>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</si>
  <si>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</si>
  <si>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</si>
  <si>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</si>
  <si>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</si>
  <si>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</si>
  <si>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</si>
  <si>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</si>
  <si>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</si>
  <si>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</si>
  <si>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</si>
  <si>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</si>
  <si>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</si>
  <si>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</si>
  <si>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</si>
  <si>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</si>
  <si>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</si>
  <si>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</si>
  <si>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</si>
  <si>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</si>
  <si>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</si>
  <si>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</si>
  <si>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</si>
  <si>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</si>
  <si>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</si>
  <si>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</si>
  <si>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</si>
  <si>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</si>
  <si>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</si>
  <si>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</si>
  <si>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</si>
  <si>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</si>
  <si>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</si>
  <si>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</si>
  <si>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</si>
  <si>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</si>
  <si>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</si>
  <si>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</si>
  <si>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</si>
  <si>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</si>
  <si>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</si>
  <si>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</si>
  <si>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</si>
  <si>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</si>
  <si>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</si>
  <si>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</si>
  <si>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</si>
  <si>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</si>
  <si>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</si>
  <si>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</si>
  <si>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</si>
  <si>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</si>
  <si>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</si>
  <si>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</si>
  <si>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</si>
  <si>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</si>
  <si>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</si>
  <si>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</si>
  <si>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</si>
  <si>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</si>
  <si>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</si>
  <si>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</si>
  <si>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</si>
  <si>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</si>
  <si>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</si>
  <si>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</si>
  <si>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</si>
  <si>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</si>
  <si>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</si>
  <si>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</si>
  <si>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</si>
  <si>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</si>
  <si>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</si>
  <si>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</si>
  <si>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</si>
  <si>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</si>
  <si>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</si>
  <si>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</si>
  <si>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</si>
  <si>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</si>
  <si>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</si>
  <si>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</si>
  <si>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</si>
  <si>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</si>
  <si>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</si>
  <si>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</si>
  <si>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</si>
  <si>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</si>
  <si>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</si>
  <si>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</si>
  <si>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</si>
  <si>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</si>
  <si>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</si>
  <si>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</si>
  <si>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</si>
  <si>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</si>
  <si>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</si>
  <si>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</si>
  <si>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</si>
  <si>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</si>
  <si>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</si>
  <si>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</si>
  <si>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</si>
  <si>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</si>
  <si>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</si>
  <si>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</si>
  <si>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</si>
  <si>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</si>
  <si>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</si>
  <si>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</si>
  <si>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</si>
  <si>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</si>
  <si>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</si>
  <si>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</si>
  <si>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</si>
  <si>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</si>
  <si>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</si>
  <si>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</si>
  <si>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</si>
  <si>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</si>
  <si>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</si>
  <si>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</si>
  <si>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</si>
  <si>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</si>
  <si>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</si>
  <si>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</si>
  <si>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</si>
  <si>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</si>
  <si>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</si>
  <si>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</si>
  <si>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</si>
  <si>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</si>
  <si>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</si>
  <si>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</si>
  <si>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</si>
  <si>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</si>
  <si>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</si>
  <si>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</si>
  <si>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</si>
  <si>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</si>
  <si>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</si>
  <si>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</si>
  <si>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</si>
  <si>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</si>
  <si>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</si>
  <si>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</si>
  <si>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</si>
  <si>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</si>
  <si>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</si>
  <si>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</si>
  <si>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</si>
  <si>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</si>
  <si>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</si>
  <si>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</si>
  <si>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</si>
  <si>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</si>
  <si>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</si>
  <si>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</si>
  <si>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</si>
  <si>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</si>
  <si>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</si>
  <si>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</si>
  <si>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</si>
  <si>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</si>
  <si>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</si>
  <si>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</si>
  <si>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</si>
  <si>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</si>
  <si>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</si>
  <si>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</si>
  <si>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</si>
  <si>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</si>
  <si>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</si>
  <si>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</si>
  <si>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</si>
  <si>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</si>
  <si>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</si>
  <si>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</si>
  <si>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</si>
  <si>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</si>
  <si>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</si>
  <si>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</si>
  <si>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</si>
  <si>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</si>
  <si>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</si>
  <si>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</si>
  <si>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</si>
  <si>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</si>
  <si>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</si>
  <si>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</si>
  <si>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</si>
  <si>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</si>
  <si>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</si>
  <si>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</si>
  <si>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</si>
  <si>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</si>
  <si>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</si>
  <si>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</si>
  <si>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</si>
  <si>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</si>
  <si>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</si>
  <si>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</si>
  <si>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</si>
  <si>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</si>
  <si>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</si>
  <si>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</si>
  <si>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</si>
  <si>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</si>
  <si>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</si>
  <si>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</si>
  <si>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</si>
  <si>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</si>
  <si>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</si>
  <si>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</si>
  <si>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</si>
  <si>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</si>
  <si>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</si>
  <si>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</si>
  <si>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</si>
  <si>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</si>
  <si>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</si>
  <si>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</si>
  <si>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</si>
  <si>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</si>
  <si>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</si>
  <si>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</si>
  <si>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</si>
  <si>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</si>
  <si>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</si>
  <si>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</si>
  <si>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</si>
  <si>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</si>
  <si>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</si>
  <si>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</si>
  <si>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</si>
  <si>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</si>
  <si>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</si>
  <si>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</si>
  <si>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</si>
  <si>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</si>
  <si>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</si>
  <si>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</si>
  <si>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</si>
  <si>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</si>
  <si>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</si>
  <si>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</si>
  <si>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</si>
  <si>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</si>
  <si>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</si>
  <si>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</si>
  <si>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</si>
  <si>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</si>
  <si>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</si>
  <si>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</si>
  <si>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</si>
  <si>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</si>
  <si>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</si>
  <si>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</si>
  <si>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</si>
  <si>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</si>
  <si>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</si>
  <si>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</si>
  <si>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</si>
  <si>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</si>
  <si>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</si>
  <si>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</si>
  <si>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</si>
  <si>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</si>
  <si>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</si>
  <si>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</si>
  <si>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</si>
  <si>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</si>
  <si>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</si>
  <si>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</si>
  <si>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</si>
  <si>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</si>
  <si>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</si>
  <si>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</si>
  <si>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</si>
  <si>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</si>
  <si>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</si>
  <si>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</si>
  <si>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</si>
  <si>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</si>
  <si>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</si>
  <si>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</si>
  <si>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</si>
  <si>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</si>
  <si>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</si>
  <si>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</si>
  <si>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</si>
  <si>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</si>
  <si>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</si>
  <si>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</si>
  <si>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</si>
  <si>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</si>
  <si>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</si>
  <si>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</si>
  <si>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</si>
  <si>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</si>
  <si>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</si>
  <si>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</si>
  <si>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</si>
  <si>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</si>
  <si>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</si>
  <si>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</si>
  <si>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</si>
  <si>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</si>
  <si>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</si>
  <si>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</si>
  <si>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</si>
  <si>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</si>
  <si>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</si>
  <si>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</si>
  <si>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</si>
  <si>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</si>
  <si>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</si>
  <si>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</si>
  <si>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</si>
  <si>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</si>
  <si>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</si>
  <si>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</si>
  <si>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</si>
  <si>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</si>
  <si>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</si>
  <si>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</si>
  <si>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</si>
  <si>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</si>
  <si>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</si>
  <si>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</si>
  <si>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</si>
  <si>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</si>
  <si>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</si>
  <si>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</si>
  <si>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</si>
  <si>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</si>
  <si>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</si>
  <si>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</si>
  <si>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</si>
  <si>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</si>
  <si>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</si>
  <si>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</si>
  <si>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</si>
  <si>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</si>
  <si>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</si>
  <si>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</si>
  <si>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</si>
  <si>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</si>
  <si>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</si>
  <si>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</si>
  <si>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</si>
  <si>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</si>
  <si>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</si>
  <si>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</si>
  <si>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</si>
  <si>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</si>
  <si>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</si>
  <si>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</si>
  <si>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</si>
  <si>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</si>
  <si>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</si>
  <si>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</si>
  <si>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</si>
  <si>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</si>
  <si>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</si>
  <si>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</si>
  <si>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</si>
  <si>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</si>
  <si>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</si>
  <si>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</si>
  <si>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</si>
  <si>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</si>
  <si>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</si>
  <si>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</si>
  <si>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</si>
  <si>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</si>
  <si>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</si>
  <si>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</si>
  <si>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</si>
  <si>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</si>
  <si>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</si>
  <si>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</si>
  <si>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</si>
  <si>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</si>
  <si>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</si>
  <si>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</si>
  <si>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</si>
  <si>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</si>
  <si>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</si>
  <si>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</si>
  <si>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</si>
  <si>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</si>
  <si>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</si>
  <si>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</si>
  <si>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</si>
  <si>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</si>
  <si>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</si>
  <si>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</si>
  <si>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</si>
  <si>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</si>
  <si>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</si>
  <si>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</si>
  <si>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</si>
  <si>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</si>
  <si>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</si>
  <si>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</si>
  <si>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</si>
  <si>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</si>
  <si>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</si>
  <si>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</si>
  <si>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</si>
  <si>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</si>
  <si>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</si>
  <si>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</si>
  <si>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</si>
  <si>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</si>
  <si>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</si>
  <si>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</si>
  <si>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</si>
  <si>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</si>
  <si>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</si>
  <si>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</si>
  <si>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</si>
  <si>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</si>
  <si>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</si>
  <si>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</si>
  <si>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</si>
  <si>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</si>
  <si>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</si>
  <si>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</si>
  <si>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</si>
  <si>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</si>
  <si>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</si>
  <si>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</si>
  <si>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</si>
  <si>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</si>
  <si>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</si>
  <si>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</si>
  <si>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</si>
  <si>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</si>
  <si>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</si>
  <si>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</si>
  <si>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</si>
  <si>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</si>
  <si>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</si>
  <si>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</si>
  <si>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</si>
  <si>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</si>
  <si>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</si>
  <si>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</si>
  <si>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</si>
  <si>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</si>
  <si>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</si>
  <si>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</si>
  <si>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</si>
  <si>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</si>
  <si>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</si>
  <si>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</si>
  <si>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</si>
  <si>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</si>
  <si>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</si>
  <si>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</si>
  <si>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</si>
  <si>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</si>
  <si>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</si>
  <si>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</si>
  <si>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</si>
  <si>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</si>
  <si>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</si>
  <si>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</si>
  <si>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</si>
  <si>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</si>
  <si>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</si>
  <si>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</si>
  <si>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</si>
  <si>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</si>
  <si>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</si>
  <si>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</si>
  <si>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</si>
  <si>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</si>
  <si>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</si>
  <si>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</si>
  <si>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</si>
  <si>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</si>
  <si>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</si>
  <si>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</si>
  <si>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</si>
  <si>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</si>
  <si>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</si>
  <si>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</si>
  <si>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</si>
  <si>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</si>
  <si>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</si>
  <si>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</si>
  <si>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</si>
  <si>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</si>
  <si>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</si>
  <si>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</si>
  <si>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</si>
  <si>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</si>
  <si>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</si>
  <si>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</si>
  <si>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</si>
  <si>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</si>
  <si>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</si>
  <si>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</si>
  <si>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</si>
  <si>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</si>
  <si>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</si>
  <si>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</si>
  <si>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</si>
  <si>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</si>
  <si>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</si>
  <si>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</si>
  <si>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</si>
  <si>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</si>
  <si>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</si>
  <si>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</si>
  <si>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</si>
  <si>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</si>
  <si>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</si>
  <si>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</si>
  <si>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</si>
  <si>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</si>
  <si>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</si>
  <si>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</si>
  <si>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</si>
  <si>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</si>
  <si>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</si>
  <si>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</si>
  <si>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</si>
  <si>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</si>
  <si>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</si>
  <si>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</si>
  <si>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</si>
  <si>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</si>
  <si>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</si>
  <si>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</si>
  <si>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</si>
  <si>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</si>
  <si>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</si>
  <si>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</si>
  <si>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</si>
  <si>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</si>
  <si>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</si>
  <si>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</si>
  <si>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</si>
  <si>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</si>
  <si>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</si>
  <si>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</si>
  <si>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</si>
  <si>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</si>
  <si>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</si>
  <si>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</si>
  <si>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</si>
  <si>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</si>
  <si>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</si>
  <si>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</si>
  <si>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</si>
  <si>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</si>
  <si>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</si>
  <si>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</si>
  <si>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</si>
  <si>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</si>
  <si>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</si>
  <si>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</si>
  <si>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</si>
  <si>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</si>
  <si>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</si>
  <si>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</si>
  <si>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</si>
  <si>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</si>
  <si>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</si>
  <si>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</si>
  <si>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</si>
  <si>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</si>
  <si>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</si>
  <si>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</si>
  <si>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</si>
  <si>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</si>
  <si>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</si>
  <si>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</si>
  <si>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</si>
  <si>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</si>
  <si>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</si>
  <si>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</si>
  <si>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</si>
  <si>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</si>
  <si>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</si>
  <si>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</si>
  <si>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</si>
  <si>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</si>
  <si>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</si>
  <si>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</si>
  <si>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</si>
  <si>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</si>
  <si>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</si>
  <si>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</si>
  <si>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</si>
  <si>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</si>
  <si>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</si>
  <si>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</si>
  <si>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</si>
  <si>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</si>
  <si>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</si>
  <si>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</si>
  <si>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</si>
  <si>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</si>
  <si>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</si>
  <si>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</si>
  <si>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</si>
  <si>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</si>
  <si>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</si>
  <si>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</si>
  <si>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</si>
  <si>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</si>
  <si>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</si>
  <si>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</si>
  <si>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</si>
  <si>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</si>
  <si>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</si>
  <si>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</si>
  <si>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</si>
  <si>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</si>
  <si>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</si>
  <si>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</si>
  <si>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</si>
  <si>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</si>
  <si>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</si>
  <si>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</si>
  <si>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</si>
  <si>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</si>
  <si>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</si>
  <si>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</si>
  <si>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</si>
  <si>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</si>
  <si>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</si>
  <si>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</si>
  <si>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</si>
  <si>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</si>
  <si>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</si>
  <si>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</si>
  <si>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</si>
  <si>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</si>
  <si>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</si>
  <si>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</si>
  <si>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</si>
  <si>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</si>
  <si>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</si>
  <si>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</si>
  <si>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</si>
  <si>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</si>
  <si>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</si>
  <si>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</si>
  <si>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</si>
  <si>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</si>
  <si>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</si>
  <si>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</si>
  <si>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</si>
  <si>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</si>
  <si>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</si>
  <si>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</si>
  <si>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</si>
  <si>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</si>
  <si>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</si>
  <si>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</si>
  <si>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</si>
  <si>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</si>
  <si>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</si>
  <si>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</si>
  <si>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</si>
  <si>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</si>
  <si>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</si>
  <si>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</si>
  <si>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</si>
  <si>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</si>
  <si>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</si>
  <si>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</si>
  <si>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</si>
  <si>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</si>
  <si>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</si>
  <si>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</si>
  <si>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</si>
  <si>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</si>
  <si>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</si>
  <si>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</si>
  <si>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</si>
  <si>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</si>
  <si>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</si>
  <si>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</si>
  <si>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</si>
  <si>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</si>
  <si>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</si>
  <si>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</si>
  <si>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</si>
  <si>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</si>
  <si>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</si>
  <si>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</si>
  <si>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</si>
  <si>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</si>
  <si>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</si>
  <si>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</si>
  <si>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</si>
  <si>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</si>
  <si>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</si>
  <si>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</si>
  <si>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</si>
  <si>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</si>
  <si>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</si>
  <si>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</si>
  <si>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</si>
  <si>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</si>
  <si>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</si>
  <si>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</si>
  <si>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</si>
  <si>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</si>
  <si>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</si>
  <si>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</si>
  <si>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</si>
  <si>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</si>
  <si>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</si>
  <si>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</si>
  <si>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</si>
  <si>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</si>
  <si>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</si>
  <si>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</si>
  <si>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</si>
  <si>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</si>
  <si>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</si>
  <si>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</si>
  <si>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</si>
  <si>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</si>
  <si>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</si>
  <si>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</si>
  <si>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</si>
  <si>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</si>
  <si>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</si>
  <si>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</si>
  <si>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</si>
  <si>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</si>
  <si>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</si>
  <si>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</si>
  <si>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</si>
  <si>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</si>
  <si>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</si>
  <si>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</si>
  <si>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</si>
  <si>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</si>
  <si>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</si>
  <si>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</si>
  <si>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</si>
  <si>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</si>
  <si>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</si>
  <si>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</si>
  <si>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</si>
  <si>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</si>
  <si>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</si>
  <si>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</si>
  <si>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</si>
  <si>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</si>
  <si>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</si>
  <si>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</si>
  <si>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</si>
  <si>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</si>
  <si>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</si>
  <si>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</si>
  <si>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</si>
  <si>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</si>
  <si>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</si>
  <si>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</si>
  <si>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</si>
  <si>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</si>
  <si>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</si>
  <si>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</si>
  <si>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</si>
  <si>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</si>
  <si>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</si>
  <si>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</si>
  <si>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</si>
  <si>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</si>
  <si>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</si>
  <si>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</si>
  <si>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</si>
  <si>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</si>
  <si>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</si>
  <si>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</si>
  <si>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</si>
  <si>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</si>
  <si>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</si>
  <si>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</si>
  <si>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</si>
  <si>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</si>
  <si>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</si>
  <si>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</si>
  <si>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</si>
  <si>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</si>
  <si>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</si>
  <si>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</si>
  <si>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</si>
  <si>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</si>
  <si>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</si>
  <si>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</si>
  <si>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</si>
  <si>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</si>
  <si>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</si>
  <si>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</si>
  <si>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</si>
  <si>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</si>
  <si>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</si>
  <si>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</si>
  <si>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</si>
  <si>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</si>
  <si>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</si>
  <si>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</si>
  <si>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</si>
  <si>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</si>
  <si>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</si>
  <si>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</si>
  <si>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</si>
  <si>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</si>
  <si>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</si>
  <si>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</si>
  <si>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</si>
  <si>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</si>
  <si>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</si>
  <si>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</si>
  <si>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</si>
  <si>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</si>
  <si>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</si>
  <si>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</si>
  <si>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</si>
  <si>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</si>
  <si>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</si>
  <si>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</si>
  <si>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</si>
  <si>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</si>
  <si>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</si>
  <si>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</si>
  <si>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</si>
  <si>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</si>
  <si>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</si>
  <si>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</si>
  <si>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</si>
  <si>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</si>
  <si>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</si>
  <si>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</si>
  <si>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</si>
  <si>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</si>
  <si>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</si>
  <si>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</si>
  <si>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</si>
  <si>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</si>
  <si>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</si>
  <si>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</si>
  <si>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</si>
  <si>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</si>
  <si>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</si>
  <si>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</si>
  <si>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</si>
  <si>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</si>
  <si>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</si>
  <si>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</si>
  <si>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</si>
  <si>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</si>
  <si>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</si>
  <si>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</si>
  <si>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</si>
  <si>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</si>
  <si>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</si>
  <si>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</si>
  <si>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</si>
  <si>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</si>
  <si>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</si>
  <si>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</si>
  <si>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</si>
  <si>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</si>
  <si>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</si>
  <si>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</si>
  <si>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</si>
  <si>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</si>
  <si>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</si>
  <si>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</si>
  <si>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</si>
  <si>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</si>
  <si>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</si>
  <si>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</si>
  <si>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</si>
  <si>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</si>
  <si>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</si>
  <si>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</si>
  <si>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</si>
  <si>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</si>
  <si>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</si>
  <si>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</si>
  <si>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</si>
  <si>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</si>
  <si>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</si>
  <si>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</si>
  <si>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</si>
  <si>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</si>
  <si>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</si>
  <si>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</si>
  <si>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</si>
  <si>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</si>
  <si>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</si>
  <si>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</si>
  <si>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</si>
  <si>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</si>
  <si>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</si>
  <si>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</si>
  <si>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</si>
  <si>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</si>
  <si>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</si>
  <si>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</si>
  <si>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</si>
  <si>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</si>
  <si>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</si>
  <si>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</si>
  <si>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</si>
  <si>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</si>
  <si>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</si>
  <si>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</si>
  <si>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</si>
  <si>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</si>
  <si>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</si>
  <si>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</si>
  <si>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</si>
  <si>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</si>
  <si>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</si>
  <si>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</si>
  <si>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</si>
  <si>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</si>
  <si>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</si>
  <si>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</si>
  <si>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</si>
  <si>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</si>
  <si>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</si>
  <si>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</si>
  <si>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</si>
  <si>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</si>
  <si>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</si>
  <si>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</si>
  <si>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</si>
  <si>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</si>
  <si>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</si>
  <si>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</si>
  <si>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</si>
  <si>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</si>
  <si>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</si>
  <si>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</si>
  <si>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</si>
  <si>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</si>
  <si>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</si>
  <si>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</si>
  <si>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</si>
  <si>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</si>
  <si>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</si>
  <si>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</si>
  <si>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</si>
  <si>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</si>
  <si>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</si>
  <si>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</si>
  <si>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</si>
  <si>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</si>
  <si>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</si>
  <si>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</si>
  <si>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</si>
  <si>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</si>
  <si>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</si>
  <si>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</si>
  <si>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</si>
  <si>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</si>
  <si>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</si>
  <si>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</si>
  <si>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</si>
  <si>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</si>
  <si>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</si>
  <si>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</si>
  <si>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</si>
  <si>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</si>
  <si>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</si>
  <si>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</si>
  <si>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</si>
  <si>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</si>
  <si>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</si>
  <si>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</si>
  <si>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</si>
  <si>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</si>
  <si>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</si>
  <si>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</si>
  <si>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</si>
  <si>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</si>
  <si>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</si>
  <si>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</si>
  <si>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</si>
  <si>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</si>
  <si>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</si>
  <si>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</si>
  <si>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</si>
  <si>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</si>
  <si>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</si>
  <si>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</si>
  <si>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</si>
  <si>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</si>
  <si>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</si>
  <si>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</si>
  <si>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</si>
  <si>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</si>
  <si>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</si>
  <si>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</si>
  <si>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</si>
  <si>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</si>
  <si>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</si>
  <si>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</si>
  <si>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</si>
  <si>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</si>
  <si>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</si>
  <si>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</si>
  <si>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</si>
  <si>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</si>
  <si>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</si>
  <si>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</si>
  <si>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</si>
  <si>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</si>
  <si>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</si>
  <si>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</si>
  <si>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</si>
  <si>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</si>
  <si>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</si>
  <si>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</si>
  <si>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</si>
  <si>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</si>
  <si>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</si>
  <si>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</si>
  <si>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</si>
  <si>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</si>
  <si>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</si>
  <si>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</si>
  <si>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</si>
  <si>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</si>
  <si>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</si>
  <si>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</si>
  <si>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</si>
  <si>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</si>
  <si>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</si>
  <si>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</si>
  <si>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</si>
  <si>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</si>
  <si>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</si>
  <si>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</si>
  <si>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</si>
  <si>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</si>
  <si>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</si>
  <si>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</si>
  <si>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</si>
  <si>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</si>
  <si>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</si>
  <si>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</si>
  <si>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</si>
  <si>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</si>
  <si>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</si>
  <si>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</si>
  <si>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</si>
  <si>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</si>
  <si>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</si>
  <si>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</si>
  <si>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</si>
  <si>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</si>
  <si>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</si>
  <si>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</si>
  <si>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</si>
  <si>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</si>
  <si>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</si>
  <si>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</si>
  <si>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</si>
  <si>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</si>
  <si>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</si>
  <si>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</si>
  <si>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</si>
  <si>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</si>
  <si>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</si>
  <si>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</si>
  <si>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</si>
  <si>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</si>
  <si>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</si>
  <si>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</si>
  <si>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</si>
  <si>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</si>
  <si>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</si>
  <si>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</si>
  <si>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</si>
  <si>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</si>
  <si>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</si>
  <si>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</si>
  <si>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</si>
  <si>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</si>
  <si>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</si>
  <si>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</si>
  <si>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</si>
  <si>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</si>
  <si>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</si>
  <si>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</si>
  <si>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</si>
  <si>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</si>
  <si>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</si>
  <si>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</si>
  <si>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</si>
  <si>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</si>
  <si>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</si>
  <si>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</si>
  <si>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</si>
  <si>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</si>
  <si>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</si>
  <si>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</si>
  <si>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</si>
  <si>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</si>
  <si>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</si>
  <si>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</si>
  <si>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</si>
  <si>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</si>
  <si>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</si>
  <si>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</si>
  <si>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</si>
  <si>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</si>
  <si>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</si>
  <si>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</si>
  <si>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</si>
  <si>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</si>
  <si>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</si>
  <si>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</si>
  <si>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</si>
  <si>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</si>
  <si>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</si>
  <si>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</si>
  <si>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</si>
  <si>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</si>
  <si>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</si>
  <si>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</si>
  <si>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</si>
  <si>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</si>
  <si>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</si>
  <si>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</si>
  <si>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</si>
  <si>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</si>
  <si>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</si>
  <si>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</si>
  <si>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</si>
  <si>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</si>
  <si>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</si>
  <si>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</si>
  <si>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</si>
  <si>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</si>
  <si>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</si>
  <si>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</si>
  <si>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</si>
  <si>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</si>
  <si>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</si>
  <si>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</si>
  <si>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</si>
  <si>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</si>
  <si>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</si>
  <si>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</si>
  <si>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</si>
  <si>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</si>
  <si>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</si>
  <si>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</si>
  <si>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</si>
  <si>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</si>
  <si>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</si>
  <si>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</si>
  <si>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</si>
  <si>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</si>
  <si>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</si>
  <si>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</si>
  <si>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</si>
  <si>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</si>
  <si>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</si>
  <si>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</si>
  <si>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</si>
  <si>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</si>
  <si>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</si>
  <si>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</si>
  <si>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</si>
  <si>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</si>
  <si>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</si>
  <si>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</si>
  <si>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</si>
  <si>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</si>
  <si>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</si>
  <si>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</si>
  <si>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</si>
  <si>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</si>
  <si>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</si>
  <si>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</si>
  <si>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</si>
  <si>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</si>
  <si>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</si>
  <si>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</si>
  <si>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</si>
  <si>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</si>
  <si>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</si>
  <si>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</si>
  <si>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</si>
  <si>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</si>
  <si>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</si>
  <si>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</si>
  <si>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</si>
  <si>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</si>
  <si>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</si>
  <si>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</si>
  <si>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</si>
  <si>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</si>
  <si>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</si>
  <si>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</si>
  <si>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</si>
  <si>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</si>
  <si>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</si>
  <si>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</si>
  <si>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</si>
  <si>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</si>
  <si>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</si>
  <si>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</si>
  <si>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</si>
  <si>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</si>
  <si>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</si>
  <si>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</si>
  <si>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</si>
  <si>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</si>
  <si>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</si>
  <si>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</si>
  <si>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</si>
  <si>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</si>
  <si>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</si>
  <si>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</si>
  <si>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</si>
  <si>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</si>
  <si>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</si>
  <si>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</si>
  <si>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</si>
  <si>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</si>
  <si>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</si>
  <si>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</si>
  <si>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</si>
  <si>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</si>
  <si>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</si>
  <si>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</si>
  <si>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</si>
  <si>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</si>
  <si>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</si>
  <si>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</si>
  <si>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</si>
  <si>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</si>
  <si>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</si>
  <si>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</si>
  <si>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</si>
  <si>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</si>
  <si>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</si>
  <si>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</si>
  <si>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</si>
  <si>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</si>
  <si>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</si>
  <si>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</si>
  <si>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</si>
  <si>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</si>
  <si>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</si>
  <si>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</si>
  <si>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</si>
  <si>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</si>
  <si>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</si>
  <si>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</si>
  <si>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</si>
  <si>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</si>
  <si>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</si>
  <si>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</si>
  <si>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</si>
  <si>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</si>
  <si>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</si>
  <si>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</si>
  <si>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</si>
  <si>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</si>
  <si>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</si>
  <si>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</si>
  <si>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</si>
  <si>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</si>
  <si>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</si>
  <si>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</si>
  <si>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</si>
  <si>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</si>
  <si>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</si>
  <si>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</si>
  <si>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</si>
  <si>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</si>
  <si>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</si>
  <si>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</si>
  <si>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</si>
  <si>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</si>
  <si>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</si>
  <si>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</si>
  <si>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</si>
  <si>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</si>
  <si>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</si>
  <si>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</si>
  <si>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</si>
  <si>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</si>
  <si>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</si>
  <si>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</si>
  <si>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</si>
  <si>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</si>
  <si>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</si>
  <si>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</si>
  <si>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</si>
  <si>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</si>
  <si>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</si>
  <si>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</si>
  <si>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</si>
  <si>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</si>
  <si>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</si>
  <si>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</si>
  <si>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</si>
  <si>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</si>
  <si>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</si>
  <si>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</si>
  <si>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</si>
  <si>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</si>
  <si>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</si>
  <si>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</si>
  <si>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</si>
  <si>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</si>
  <si>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</si>
  <si>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</si>
  <si>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</si>
  <si>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</si>
  <si>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</si>
  <si>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</si>
  <si>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</si>
  <si>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</si>
  <si>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</si>
  <si>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</si>
  <si>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</si>
  <si>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</si>
  <si>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</si>
  <si>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</si>
  <si>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</si>
  <si>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</si>
  <si>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</si>
  <si>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</si>
  <si>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</si>
  <si>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</si>
  <si>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</si>
  <si>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</si>
  <si>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</si>
  <si>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</si>
  <si>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</si>
  <si>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</si>
  <si>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</si>
  <si>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</si>
  <si>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</si>
  <si>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</si>
  <si>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</si>
  <si>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</si>
  <si>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</si>
  <si>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</si>
  <si>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</si>
  <si>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</si>
  <si>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</si>
  <si>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</si>
  <si>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</si>
  <si>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</si>
  <si>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</si>
  <si>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</si>
  <si>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</si>
  <si>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</si>
  <si>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</si>
  <si>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</si>
  <si>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</si>
  <si>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</si>
  <si>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</si>
  <si>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</si>
  <si>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</si>
  <si>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</si>
  <si>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</si>
  <si>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</si>
  <si>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</si>
  <si>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</si>
  <si>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</si>
  <si>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</si>
  <si>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</si>
  <si>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</si>
  <si>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</si>
  <si>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</si>
  <si>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</si>
  <si>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</si>
  <si>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</si>
  <si>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</si>
  <si>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</si>
  <si>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</si>
  <si>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</si>
  <si>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</si>
  <si>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</si>
  <si>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</si>
  <si>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</si>
  <si>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</si>
  <si>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</si>
  <si>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</si>
  <si>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</si>
  <si>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</si>
  <si>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</si>
  <si>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</si>
  <si>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</si>
  <si>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</si>
  <si>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</si>
  <si>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</si>
  <si>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</si>
  <si>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</si>
  <si>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</si>
  <si>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</si>
  <si>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</si>
  <si>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</si>
  <si>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</si>
  <si>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</si>
  <si>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</si>
  <si>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</si>
  <si>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</si>
  <si>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</si>
  <si>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</si>
  <si>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</si>
  <si>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</si>
  <si>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</si>
  <si>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</si>
  <si>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</si>
  <si>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</si>
  <si>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</si>
  <si>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</si>
  <si>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</si>
  <si>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</si>
  <si>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</si>
  <si>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</si>
  <si>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</si>
  <si>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</si>
  <si>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</si>
  <si>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</si>
  <si>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</si>
  <si>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</si>
  <si>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</si>
  <si>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</si>
  <si>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</si>
  <si>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</si>
  <si>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</si>
  <si>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</si>
  <si>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</si>
  <si>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</si>
  <si>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</si>
  <si>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</si>
  <si>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</si>
  <si>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</si>
  <si>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</si>
  <si>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</si>
  <si>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</si>
  <si>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</si>
  <si>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</si>
  <si>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</si>
  <si>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</si>
  <si>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</si>
  <si>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</si>
  <si>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</si>
  <si>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</si>
  <si>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</si>
  <si>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</si>
  <si>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</si>
  <si>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</si>
  <si>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</si>
  <si>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</si>
  <si>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</si>
  <si>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</si>
  <si>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</si>
  <si>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</si>
  <si>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</si>
  <si>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</si>
  <si>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</si>
  <si>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</si>
  <si>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</si>
  <si>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</si>
  <si>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</si>
  <si>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</si>
  <si>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</si>
  <si>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</si>
  <si>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</si>
  <si>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</si>
  <si>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</si>
  <si>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</si>
  <si>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</si>
  <si>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</si>
  <si>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</si>
  <si>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</si>
  <si>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</si>
  <si>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</si>
  <si>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</si>
  <si>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</si>
  <si>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</si>
  <si>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</si>
  <si>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</si>
  <si>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</si>
  <si>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</si>
  <si>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</si>
  <si>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</si>
  <si>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</si>
  <si>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</si>
  <si>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</si>
  <si>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</si>
  <si>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</si>
  <si>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</si>
  <si>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</si>
  <si>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</si>
  <si>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</si>
  <si>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</si>
  <si>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</si>
  <si>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</si>
  <si>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</si>
  <si>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</si>
  <si>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</si>
  <si>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</si>
  <si>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</si>
  <si>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</si>
  <si>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</si>
  <si>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</si>
  <si>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</si>
  <si>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</si>
  <si>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</si>
  <si>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</si>
  <si>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</si>
  <si>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</si>
  <si>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</si>
  <si>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</si>
  <si>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</si>
  <si>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</si>
  <si>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</si>
  <si>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</si>
  <si>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</si>
  <si>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</si>
  <si>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</si>
  <si>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</si>
  <si>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</si>
  <si>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</si>
  <si>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</si>
  <si>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</si>
  <si>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</si>
  <si>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</si>
  <si>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</si>
  <si>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</si>
  <si>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</si>
  <si>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</si>
  <si>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</si>
  <si>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</si>
  <si>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</si>
  <si>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</si>
  <si>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</si>
  <si>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</si>
  <si>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</si>
  <si>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</si>
  <si>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</si>
  <si>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</si>
  <si>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</si>
  <si>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</si>
  <si>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</si>
  <si>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</si>
  <si>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</si>
  <si>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</si>
  <si>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</si>
  <si>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</si>
  <si>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</si>
  <si>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</si>
  <si>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</si>
  <si>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</si>
  <si>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</si>
  <si>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</si>
  <si>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</si>
  <si>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</si>
  <si>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</si>
  <si>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</si>
  <si>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</si>
  <si>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</si>
  <si>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</si>
  <si>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</si>
  <si>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</si>
  <si>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</si>
  <si>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</si>
  <si>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</si>
  <si>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</si>
  <si>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</si>
  <si>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</si>
  <si>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</si>
  <si>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</si>
  <si>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</si>
  <si>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</si>
  <si>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</si>
  <si>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</si>
  <si>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</si>
  <si>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</si>
  <si>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</si>
  <si>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</si>
  <si>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</si>
  <si>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</si>
  <si>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</si>
  <si>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</si>
  <si>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</si>
  <si>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</si>
  <si>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</si>
  <si>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</si>
  <si>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</si>
  <si>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</si>
  <si>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</si>
  <si>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</si>
  <si>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</si>
  <si>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</si>
  <si>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</si>
  <si>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</si>
  <si>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</si>
  <si>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</si>
  <si>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</si>
  <si>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</si>
  <si>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</si>
  <si>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</si>
  <si>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</si>
  <si>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</si>
  <si>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</si>
  <si>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</si>
  <si>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</si>
  <si>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</si>
  <si>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</si>
  <si>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</si>
  <si>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</si>
  <si>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</si>
  <si>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</si>
  <si>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</si>
  <si>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</si>
  <si>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</si>
  <si>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</si>
  <si>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</si>
  <si>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</si>
  <si>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</si>
  <si>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</si>
  <si>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</si>
  <si>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</si>
  <si>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</si>
  <si>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</si>
  <si>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</si>
  <si>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</si>
  <si>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</si>
  <si>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</si>
  <si>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</si>
  <si>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</si>
  <si>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</si>
  <si>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</si>
  <si>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</si>
  <si>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</si>
  <si>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</si>
  <si>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</si>
  <si>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</si>
  <si>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</si>
  <si>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</si>
  <si>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</si>
  <si>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</si>
  <si>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</si>
  <si>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</si>
  <si>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</si>
  <si>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</si>
  <si>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</si>
  <si>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</si>
  <si>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</si>
  <si>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</si>
  <si>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</si>
  <si>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</si>
  <si>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</si>
  <si>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</si>
  <si>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</si>
  <si>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</si>
  <si>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</si>
  <si>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</si>
  <si>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</si>
  <si>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</si>
  <si>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</si>
  <si>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</si>
  <si>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</si>
  <si>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</si>
  <si>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</si>
  <si>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</si>
  <si>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</si>
  <si>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</si>
  <si>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</si>
  <si>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</si>
  <si>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</si>
  <si>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</si>
  <si>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</si>
  <si>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</si>
  <si>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</si>
  <si>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</si>
  <si>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</si>
  <si>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</si>
  <si>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</si>
  <si>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</si>
  <si>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</si>
  <si>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</si>
  <si>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</si>
  <si>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</si>
  <si>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</si>
  <si>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</si>
  <si>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</si>
  <si>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</si>
  <si>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</si>
  <si>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</si>
  <si>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</si>
  <si>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</si>
  <si>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</si>
  <si>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</si>
  <si>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</si>
  <si>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</si>
  <si>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</si>
  <si>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</si>
  <si>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</si>
  <si>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</si>
  <si>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</si>
  <si>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</si>
  <si>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</si>
  <si>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</si>
  <si>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</si>
  <si>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</si>
  <si>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</si>
  <si>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</si>
  <si>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</si>
  <si>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</si>
  <si>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</si>
  <si>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</si>
  <si>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</si>
  <si>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</si>
  <si>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</si>
  <si>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</si>
  <si>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</si>
  <si>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</si>
  <si>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</si>
  <si>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</si>
  <si>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</si>
  <si>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</si>
  <si>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</si>
  <si>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</si>
  <si>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</si>
  <si>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</si>
  <si>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</si>
  <si>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</si>
  <si>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</si>
  <si>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</si>
  <si>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</si>
  <si>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</si>
  <si>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</si>
  <si>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</si>
  <si>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</si>
  <si>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</si>
  <si>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</si>
  <si>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</si>
  <si>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</si>
  <si>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</si>
  <si>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</si>
  <si>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</si>
  <si>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</si>
  <si>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</si>
  <si>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</si>
  <si>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</si>
  <si>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</si>
  <si>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</si>
  <si>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</si>
  <si>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</si>
  <si>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</si>
  <si>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</si>
  <si>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</si>
  <si>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</si>
  <si>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</si>
  <si>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</si>
  <si>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</si>
  <si>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</si>
  <si>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</si>
  <si>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</si>
  <si>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</si>
  <si>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</si>
  <si>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</si>
  <si>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</si>
  <si>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</si>
  <si>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</si>
  <si>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</si>
  <si>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</si>
  <si>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</si>
  <si>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</si>
  <si>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</si>
  <si>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</si>
  <si>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</si>
  <si>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</si>
  <si>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</si>
  <si>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</si>
  <si>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</si>
  <si>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</si>
  <si>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</si>
  <si>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</si>
  <si>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</si>
  <si>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</si>
  <si>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</si>
  <si>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</si>
  <si>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</si>
  <si>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</si>
  <si>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</si>
  <si>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</si>
  <si>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</si>
  <si>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</si>
  <si>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</si>
  <si>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</si>
  <si>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</si>
  <si>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</si>
  <si>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</si>
  <si>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</si>
  <si>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</si>
  <si>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</si>
  <si>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</si>
  <si>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</si>
  <si>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</si>
  <si>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</si>
  <si>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</si>
  <si>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</si>
  <si>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</si>
  <si>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</si>
  <si>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</si>
  <si>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</si>
  <si>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</si>
  <si>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</si>
  <si>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</si>
  <si>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</si>
  <si>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</si>
  <si>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</si>
  <si>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</si>
  <si>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</si>
  <si>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</si>
  <si>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</si>
  <si>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</si>
  <si>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</si>
  <si>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</si>
  <si>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</si>
  <si>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</si>
  <si>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</si>
  <si>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</si>
  <si>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</si>
  <si>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</si>
  <si>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</si>
  <si>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</si>
  <si>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</si>
  <si>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</si>
  <si>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</si>
  <si>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</si>
  <si>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</si>
  <si>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</si>
  <si>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</si>
  <si>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</si>
  <si>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</si>
  <si>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</si>
  <si>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</si>
  <si>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</si>
  <si>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</si>
  <si>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</si>
  <si>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</si>
  <si>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</si>
  <si>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</si>
  <si>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</si>
  <si>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</si>
  <si>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</si>
  <si>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</si>
  <si>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</si>
  <si>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</si>
  <si>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</si>
  <si>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</si>
  <si>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</si>
  <si>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</si>
  <si>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</si>
  <si>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</si>
  <si>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</si>
  <si>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</si>
  <si>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</si>
  <si>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</si>
  <si>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</si>
  <si>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</si>
  <si>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</si>
  <si>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</si>
  <si>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</si>
  <si>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</si>
  <si>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</si>
  <si>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</si>
  <si>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</si>
  <si>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</si>
  <si>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</si>
  <si>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</si>
  <si>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</si>
  <si>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</si>
  <si>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</si>
  <si>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</si>
  <si>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</si>
  <si>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</si>
  <si>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</si>
  <si>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</si>
  <si>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</si>
  <si>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</si>
  <si>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</si>
  <si>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</si>
  <si>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</si>
  <si>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</si>
  <si>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</si>
  <si>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</si>
  <si>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</si>
  <si>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</si>
  <si>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</si>
  <si>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</si>
  <si>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</si>
  <si>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</si>
  <si>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</si>
  <si>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</si>
  <si>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</si>
  <si>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</si>
  <si>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</si>
  <si>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</si>
  <si>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</si>
  <si>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</si>
  <si>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</si>
  <si>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</si>
  <si>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</si>
  <si>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</si>
  <si>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</si>
  <si>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</si>
  <si>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</si>
  <si>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</si>
  <si>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</si>
  <si>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</si>
  <si>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</si>
  <si>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</si>
  <si>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</si>
  <si>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</si>
  <si>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</si>
  <si>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</si>
  <si>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</si>
  <si>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</si>
  <si>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</si>
  <si>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</si>
  <si>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</si>
  <si>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</si>
  <si>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</si>
  <si>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</si>
  <si>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</si>
  <si>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</si>
  <si>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</si>
  <si>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</si>
  <si>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</si>
  <si>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</si>
  <si>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</si>
  <si>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</si>
  <si>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</si>
  <si>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</si>
  <si>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</si>
  <si>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</si>
  <si>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</si>
  <si>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</si>
  <si>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</si>
  <si>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</si>
  <si>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</si>
  <si>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</si>
  <si>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</si>
  <si>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</si>
  <si>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</si>
  <si>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</si>
  <si>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</si>
  <si>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</si>
  <si>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</si>
  <si>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</si>
  <si>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</si>
  <si>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</si>
  <si>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</si>
  <si>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</si>
  <si>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</si>
  <si>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</si>
  <si>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</si>
  <si>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</si>
  <si>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</si>
  <si>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</si>
  <si>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</si>
  <si>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</si>
  <si>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</si>
  <si>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</si>
  <si>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</si>
  <si>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</si>
  <si>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</si>
  <si>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</si>
  <si>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</si>
  <si>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</si>
  <si>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</si>
  <si>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</si>
  <si>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</si>
  <si>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</si>
  <si>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</si>
  <si>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</si>
  <si>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</si>
  <si>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</si>
  <si>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</si>
  <si>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</si>
  <si>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</si>
  <si>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</si>
  <si>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</si>
  <si>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</si>
  <si>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</si>
  <si>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</si>
  <si>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</si>
  <si>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</si>
  <si>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</si>
  <si>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</si>
  <si>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</si>
  <si>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</si>
  <si>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</si>
  <si>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</si>
  <si>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</si>
  <si>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</si>
  <si>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</si>
  <si>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</si>
  <si>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</si>
  <si>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</si>
  <si>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</si>
  <si>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</si>
  <si>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</si>
  <si>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</si>
  <si>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</si>
  <si>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</si>
  <si>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</si>
  <si>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</si>
  <si>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</si>
  <si>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</si>
  <si>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</si>
  <si>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</si>
  <si>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</si>
  <si>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</si>
  <si>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</si>
  <si>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</si>
  <si>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</si>
  <si>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</si>
  <si>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</si>
  <si>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</si>
  <si>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</si>
  <si>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</si>
  <si>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</si>
  <si>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</si>
  <si>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</si>
  <si>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</si>
  <si>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</si>
  <si>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</si>
  <si>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</si>
  <si>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</si>
  <si>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</si>
  <si>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</si>
  <si>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</si>
  <si>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</si>
  <si>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</si>
  <si>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</si>
  <si>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</si>
  <si>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</si>
  <si>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</si>
  <si>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</si>
  <si>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</si>
  <si>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</si>
  <si>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</si>
  <si>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</si>
  <si>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</si>
  <si>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</si>
  <si>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</si>
  <si>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</si>
  <si>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</si>
  <si>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</si>
  <si>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</si>
  <si>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</si>
  <si>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</si>
  <si>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</si>
  <si>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</si>
  <si>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</si>
  <si>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</si>
  <si>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</si>
  <si>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</si>
  <si>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</si>
  <si>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</si>
  <si>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</si>
  <si>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</si>
  <si>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</si>
  <si>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</si>
  <si>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</si>
  <si>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</si>
  <si>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</si>
  <si>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</si>
  <si>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</si>
  <si>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</si>
  <si>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</si>
  <si>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</si>
  <si>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</si>
  <si>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</si>
  <si>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</si>
  <si>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</si>
  <si>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</si>
  <si>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</si>
  <si>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</si>
  <si>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</si>
  <si>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</si>
  <si>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</si>
  <si>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</si>
  <si>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</si>
  <si>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</si>
  <si>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</si>
  <si>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</si>
  <si>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</si>
  <si>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</si>
  <si>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</si>
  <si>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</si>
  <si>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</si>
  <si>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</si>
  <si>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</si>
  <si>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</si>
  <si>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</si>
  <si>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</si>
  <si>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</si>
  <si>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</si>
  <si>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</si>
  <si>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</si>
  <si>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</si>
  <si>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</si>
  <si>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</si>
  <si>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</si>
  <si>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</si>
  <si>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</si>
  <si>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</si>
  <si>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</si>
  <si>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</si>
  <si>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</si>
  <si>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</si>
  <si>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</si>
  <si>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</si>
  <si>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</si>
  <si>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</si>
  <si>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</si>
  <si>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</si>
  <si>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</si>
  <si>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</si>
  <si>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</si>
  <si>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</si>
  <si>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</si>
  <si>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</si>
  <si>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</si>
  <si>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</si>
  <si>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</si>
  <si>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</si>
  <si>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</si>
  <si>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</si>
  <si>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</si>
  <si>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</si>
  <si>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</si>
  <si>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</si>
  <si>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</si>
  <si>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</si>
  <si>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</si>
  <si>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</si>
  <si>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</si>
  <si>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</si>
  <si>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</si>
  <si>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</si>
  <si>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</si>
  <si>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</si>
  <si>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</si>
  <si>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</si>
  <si>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</si>
  <si>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</si>
  <si>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</si>
  <si>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</si>
  <si>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</si>
  <si>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</si>
  <si>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</si>
  <si>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</si>
  <si>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</si>
  <si>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</si>
  <si>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</si>
  <si>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</si>
  <si>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</si>
  <si>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</si>
  <si>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</si>
  <si>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</si>
  <si>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</si>
  <si>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</si>
  <si>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</si>
  <si>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</si>
  <si>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</si>
  <si>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</si>
  <si>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</si>
  <si>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</si>
  <si>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</si>
  <si>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</si>
  <si>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</si>
  <si>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</si>
  <si>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</si>
  <si>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</si>
  <si>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</si>
  <si>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</si>
  <si>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</si>
  <si>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</si>
  <si>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</si>
  <si>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</si>
  <si>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</si>
  <si>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</si>
  <si>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</si>
  <si>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</si>
  <si>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</si>
  <si>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</si>
  <si>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</si>
  <si>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</si>
  <si>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</si>
  <si>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</si>
  <si>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</si>
  <si>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</si>
  <si>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</si>
  <si>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</si>
  <si>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</si>
  <si>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</si>
  <si>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</si>
  <si>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</si>
  <si>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</si>
  <si>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</si>
  <si>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</si>
  <si>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</si>
  <si>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</si>
  <si>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</si>
  <si>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</si>
  <si>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</si>
  <si>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</si>
  <si>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</si>
  <si>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</si>
  <si>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</si>
  <si>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</si>
  <si>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</si>
  <si>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</si>
  <si>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</si>
  <si>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</si>
  <si>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</si>
  <si>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</si>
  <si>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</si>
  <si>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</si>
  <si>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</si>
  <si>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</si>
  <si>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</si>
  <si>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</si>
  <si>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</si>
  <si>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</si>
  <si>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</si>
  <si>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</si>
  <si>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</si>
  <si>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</si>
  <si>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</si>
  <si>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</si>
  <si>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</si>
  <si>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</si>
  <si>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</si>
  <si>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</si>
  <si>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</si>
  <si>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</si>
  <si>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</si>
  <si>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</si>
  <si>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</si>
  <si>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</si>
  <si>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</si>
  <si>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</si>
  <si>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</si>
  <si>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</si>
  <si>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</si>
  <si>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</si>
  <si>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</si>
  <si>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</si>
  <si>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</si>
  <si>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</si>
  <si>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</si>
  <si>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</si>
  <si>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</si>
  <si>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</si>
  <si>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</si>
  <si>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</si>
  <si>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</si>
  <si>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</si>
  <si>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</si>
  <si>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</si>
  <si>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</si>
  <si>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</si>
  <si>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</si>
  <si>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</si>
  <si>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</si>
  <si>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</si>
  <si>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</si>
  <si>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</si>
  <si>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</si>
  <si>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</si>
  <si>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</si>
  <si>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</si>
  <si>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</si>
  <si>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</si>
  <si>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</si>
  <si>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</si>
  <si>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</si>
  <si>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</si>
  <si>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</si>
  <si>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</si>
  <si>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</si>
  <si>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</si>
  <si>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</si>
  <si>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</si>
  <si>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</si>
  <si>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</si>
  <si>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</si>
  <si>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</si>
  <si>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</si>
  <si>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</si>
  <si>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</si>
  <si>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</si>
  <si>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</si>
  <si>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</si>
  <si>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</si>
  <si>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</si>
  <si>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</si>
  <si>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</si>
  <si>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</si>
  <si>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</si>
  <si>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</si>
  <si>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</si>
  <si>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</si>
  <si>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</si>
  <si>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</si>
  <si>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</si>
  <si>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</si>
  <si>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</si>
  <si>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</si>
  <si>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</si>
  <si>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</si>
  <si>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</si>
  <si>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</si>
  <si>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</si>
  <si>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</si>
  <si>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</si>
  <si>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</si>
  <si>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</si>
  <si>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</si>
  <si>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</si>
  <si>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</si>
  <si>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</si>
  <si>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</si>
  <si>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</si>
  <si>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</si>
  <si>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</si>
  <si>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</si>
  <si>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</si>
  <si>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</si>
  <si>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</si>
  <si>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</si>
  <si>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</si>
  <si>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</si>
  <si>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</si>
  <si>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</si>
  <si>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</si>
  <si>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</si>
  <si>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</si>
  <si>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</si>
  <si>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</si>
  <si>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</si>
  <si>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</si>
  <si>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</si>
  <si>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</si>
  <si>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</si>
  <si>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</si>
  <si>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</si>
  <si>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</si>
  <si>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</si>
  <si>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</si>
  <si>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</si>
  <si>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</si>
  <si>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</si>
  <si>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</si>
  <si>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</si>
  <si>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</si>
  <si>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</si>
  <si>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</si>
  <si>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</si>
  <si>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</si>
  <si>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</si>
  <si>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</si>
  <si>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</si>
  <si>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</si>
  <si>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</si>
  <si>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</si>
  <si>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</si>
  <si>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</si>
  <si>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</si>
  <si>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</si>
  <si>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</si>
  <si>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</si>
  <si>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</si>
  <si>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</si>
  <si>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</si>
  <si>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</si>
  <si>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</si>
  <si>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</si>
  <si>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</si>
  <si>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</si>
  <si>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</si>
  <si>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</si>
  <si>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</si>
  <si>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</si>
  <si>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</si>
  <si>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</si>
  <si>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</si>
  <si>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</si>
  <si>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</si>
  <si>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</si>
  <si>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</si>
  <si>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</si>
  <si>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</si>
  <si>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</si>
  <si>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</si>
  <si>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</si>
  <si>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</si>
  <si>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</si>
  <si>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</si>
  <si>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</si>
  <si>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</si>
  <si>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</si>
  <si>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</si>
  <si>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</si>
  <si>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</si>
  <si>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</si>
  <si>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</si>
  <si>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</si>
  <si>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</si>
  <si>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</si>
  <si>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</si>
  <si>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</si>
  <si>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</si>
  <si>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</si>
  <si>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</si>
  <si>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</si>
  <si>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</si>
  <si>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</si>
  <si>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</si>
  <si>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</si>
  <si>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</si>
  <si>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</si>
  <si>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</si>
  <si>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</si>
  <si>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</si>
  <si>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</si>
  <si>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</si>
  <si>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</si>
  <si>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</si>
  <si>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</si>
  <si>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</si>
  <si>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</si>
  <si>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</si>
  <si>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</si>
  <si>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</si>
  <si>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</si>
  <si>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</si>
  <si>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</si>
  <si>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</si>
  <si>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</si>
  <si>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</si>
  <si>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</si>
  <si>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</si>
  <si>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</si>
  <si>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</si>
  <si>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</si>
  <si>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</si>
  <si>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</si>
  <si>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</si>
  <si>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</si>
  <si>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</si>
  <si>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</si>
  <si>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</si>
  <si>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</si>
  <si>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</si>
  <si>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</si>
  <si>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</si>
  <si>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</si>
  <si>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</si>
  <si>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</si>
  <si>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</si>
  <si>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</si>
  <si>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</si>
  <si>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</si>
  <si>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</si>
  <si>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</si>
  <si>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</si>
  <si>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</si>
  <si>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</si>
  <si>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</si>
  <si>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</si>
  <si>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</si>
  <si>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</si>
  <si>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</si>
  <si>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</si>
  <si>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</si>
  <si>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</si>
  <si>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</si>
  <si>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</si>
  <si>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</si>
  <si>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</si>
  <si>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</si>
  <si>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</si>
  <si>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</si>
  <si>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</si>
  <si>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</si>
  <si>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</si>
  <si>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</si>
  <si>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</si>
  <si>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</si>
  <si>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</si>
  <si>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</si>
  <si>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</si>
  <si>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</si>
  <si>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</si>
  <si>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</si>
  <si>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</si>
  <si>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</si>
  <si>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</si>
  <si>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</si>
  <si>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</si>
  <si>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</si>
  <si>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</si>
  <si>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</si>
  <si>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</si>
  <si>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</si>
  <si>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</si>
  <si>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</si>
  <si>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</si>
  <si>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</si>
  <si>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</si>
  <si>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</si>
  <si>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</si>
  <si>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</si>
  <si>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</si>
  <si>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</si>
  <si>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</si>
  <si>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</si>
  <si>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</si>
  <si>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</si>
  <si>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</si>
  <si>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</si>
  <si>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</si>
  <si>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</si>
  <si>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</si>
  <si>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</si>
  <si>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</si>
  <si>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</si>
  <si>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</si>
  <si>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</si>
  <si>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</si>
  <si>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</si>
  <si>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</si>
  <si>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</si>
  <si>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</si>
  <si>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</si>
  <si>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</si>
  <si>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</si>
  <si>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</si>
  <si>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</si>
  <si>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</si>
  <si>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</si>
  <si>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</si>
  <si>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</si>
  <si>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</si>
  <si>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</si>
  <si>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</si>
  <si>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</si>
  <si>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</si>
  <si>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</si>
  <si>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</si>
  <si>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</si>
  <si>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</si>
  <si>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</si>
  <si>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</si>
  <si>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</si>
  <si>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</si>
  <si>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</si>
  <si>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</si>
  <si>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</si>
  <si>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</si>
  <si>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</si>
  <si>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</si>
  <si>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</si>
  <si>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</si>
  <si>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</si>
  <si>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</si>
  <si>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</si>
  <si>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</si>
  <si>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</si>
  <si>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</si>
  <si>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</si>
  <si>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</si>
  <si>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</si>
  <si>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</si>
  <si>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</si>
  <si>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</si>
  <si>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</si>
  <si>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</si>
  <si>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</si>
  <si>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</si>
  <si>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</si>
  <si>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</si>
  <si>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</si>
  <si>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</si>
  <si>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</si>
  <si>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</si>
  <si>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</si>
  <si>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</si>
  <si>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</si>
  <si>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</si>
  <si>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</si>
  <si>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</si>
  <si>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</si>
  <si>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</si>
  <si>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</si>
  <si>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</si>
  <si>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</si>
  <si>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</si>
  <si>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</si>
  <si>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</si>
  <si>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</si>
  <si>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</si>
  <si>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</si>
  <si>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</si>
  <si>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</si>
  <si>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</si>
  <si>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</si>
  <si>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</si>
  <si>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</si>
  <si>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</si>
  <si>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</si>
  <si>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</si>
  <si>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</si>
  <si>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</si>
  <si>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</si>
  <si>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</si>
  <si>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</si>
  <si>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</si>
  <si>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</si>
  <si>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</si>
  <si>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</si>
  <si>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</si>
  <si>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</si>
  <si>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</si>
  <si>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</si>
  <si>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</si>
  <si>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</si>
  <si>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</si>
  <si>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</si>
  <si>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</si>
  <si>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</si>
  <si>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</si>
  <si>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</si>
  <si>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</si>
  <si>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</si>
  <si>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</si>
  <si>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</si>
  <si>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</si>
  <si>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</si>
  <si>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</si>
  <si>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</si>
  <si>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</si>
  <si>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</si>
  <si>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</si>
  <si>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</si>
  <si>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</si>
  <si>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</si>
  <si>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</si>
  <si>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</si>
  <si>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</si>
  <si>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</si>
  <si>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</si>
  <si>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</si>
  <si>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</si>
  <si>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</si>
  <si>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</si>
  <si>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</si>
  <si>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</si>
  <si>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</si>
  <si>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</si>
  <si>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</si>
  <si>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</si>
  <si>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</si>
  <si>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</si>
  <si>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</si>
  <si>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</si>
  <si>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</si>
  <si>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</si>
  <si>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</si>
  <si>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</si>
  <si>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</si>
  <si>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</si>
  <si>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</si>
  <si>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</si>
  <si>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</si>
  <si>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</si>
  <si>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</si>
  <si>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</si>
  <si>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</si>
  <si>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</si>
  <si>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</si>
  <si>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</si>
  <si>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</si>
  <si>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</si>
  <si>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</si>
  <si>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</si>
  <si>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</si>
  <si>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</si>
  <si>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</si>
  <si>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</si>
  <si>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</si>
  <si>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</si>
  <si>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</si>
  <si>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</si>
  <si>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</si>
  <si>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</si>
  <si>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</si>
  <si>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</si>
  <si>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</si>
  <si>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</si>
  <si>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</si>
  <si>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</si>
  <si>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</si>
  <si>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</si>
  <si>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</si>
  <si>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</si>
  <si>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</si>
  <si>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</si>
  <si>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</si>
  <si>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</si>
  <si>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</si>
  <si>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</si>
  <si>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</si>
  <si>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</si>
  <si>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</si>
  <si>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</si>
  <si>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</si>
  <si>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</si>
  <si>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</si>
  <si>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</si>
  <si>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</si>
  <si>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</si>
  <si>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</si>
  <si>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</si>
  <si>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</si>
  <si>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</si>
  <si>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</si>
  <si>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</si>
  <si>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</si>
  <si>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</si>
  <si>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</si>
  <si>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</si>
  <si>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</si>
  <si>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</si>
  <si>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</si>
  <si>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</si>
  <si>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</si>
  <si>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</si>
  <si>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</si>
  <si>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</si>
  <si>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</si>
  <si>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</si>
  <si>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</si>
  <si>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</si>
  <si>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</si>
  <si>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</si>
  <si>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</si>
  <si>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</si>
  <si>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</si>
  <si>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</si>
  <si>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</si>
  <si>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</si>
  <si>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</si>
  <si>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</si>
  <si>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</si>
  <si>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</si>
  <si>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</si>
  <si>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</si>
  <si>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</si>
  <si>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</si>
  <si>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</si>
  <si>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</si>
  <si>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</si>
  <si>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</si>
  <si>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</si>
  <si>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</si>
  <si>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</si>
  <si>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</si>
  <si>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</si>
  <si>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</si>
  <si>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</si>
  <si>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</si>
  <si>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</si>
  <si>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</si>
  <si>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</si>
  <si>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</si>
  <si>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</si>
  <si>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</si>
  <si>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</si>
  <si>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</si>
  <si>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</si>
  <si>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</si>
  <si>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</si>
  <si>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</si>
  <si>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</si>
  <si>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</si>
  <si>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</si>
  <si>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</si>
  <si>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</si>
  <si>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</si>
  <si>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</si>
  <si>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</si>
  <si>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</si>
  <si>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</si>
  <si>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</si>
  <si>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</si>
  <si>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</si>
  <si>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</si>
  <si>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</si>
  <si>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</si>
  <si>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</si>
  <si>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</si>
  <si>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</si>
  <si>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</si>
  <si>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</si>
  <si>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</si>
  <si>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</si>
  <si>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</si>
  <si>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</si>
  <si>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</si>
  <si>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</si>
  <si>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</si>
  <si>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</si>
  <si>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</si>
  <si>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</si>
  <si>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</si>
  <si>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</si>
  <si>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</si>
  <si>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</si>
  <si>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</si>
  <si>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</si>
  <si>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</si>
  <si>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</si>
  <si>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</si>
  <si>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</si>
  <si>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</si>
  <si>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</si>
  <si>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</si>
  <si>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</si>
  <si>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</si>
  <si>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</si>
  <si>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</si>
  <si>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</si>
  <si>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</si>
  <si>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</si>
  <si>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</si>
  <si>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</si>
  <si>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</si>
  <si>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</si>
  <si>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</si>
  <si>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</si>
  <si>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</si>
  <si>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</si>
  <si>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</si>
  <si>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</si>
  <si>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</si>
  <si>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</si>
  <si>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</si>
  <si>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</si>
  <si>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</si>
  <si>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</si>
  <si>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</si>
  <si>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</si>
  <si>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</si>
  <si>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</si>
  <si>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</si>
  <si>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</si>
  <si>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</si>
  <si>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</si>
  <si>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</si>
  <si>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</si>
  <si>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</si>
  <si>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</si>
  <si>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</si>
  <si>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</si>
  <si>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</si>
  <si>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</si>
  <si>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</si>
  <si>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</si>
  <si>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</si>
  <si>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</si>
  <si>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</si>
  <si>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</si>
  <si>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</si>
  <si>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</si>
  <si>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</si>
  <si>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</si>
  <si>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</si>
  <si>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</si>
  <si>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</si>
  <si>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</si>
  <si>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</si>
  <si>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</si>
  <si>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</si>
  <si>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</si>
  <si>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</si>
  <si>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</si>
  <si>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</si>
  <si>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</si>
  <si>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</si>
  <si>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</si>
  <si>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</si>
  <si>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</si>
  <si>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</si>
  <si>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</si>
  <si>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</si>
  <si>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</si>
  <si>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</si>
  <si>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</si>
  <si>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</si>
  <si>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</si>
  <si>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</si>
  <si>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</si>
  <si>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</si>
  <si>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</si>
  <si>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</si>
  <si>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</si>
  <si>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</si>
  <si>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</si>
  <si>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</si>
  <si>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</si>
  <si>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</si>
  <si>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</si>
  <si>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</si>
  <si>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</si>
  <si>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</si>
  <si>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</si>
  <si>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</si>
  <si>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</si>
  <si>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</si>
  <si>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</si>
  <si>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</si>
  <si>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</si>
  <si>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</si>
  <si>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</si>
  <si>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</si>
  <si>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</si>
  <si>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</si>
  <si>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</si>
  <si>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</si>
  <si>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</si>
  <si>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</si>
  <si>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</si>
  <si>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</si>
  <si>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</si>
  <si>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</si>
  <si>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</si>
  <si>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</si>
  <si>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</si>
  <si>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</si>
  <si>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</si>
  <si>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</si>
  <si>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</si>
  <si>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</si>
  <si>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</si>
  <si>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</si>
  <si>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</si>
  <si>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</si>
  <si>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</si>
  <si>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</si>
  <si>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</si>
  <si>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</si>
  <si>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</si>
  <si>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</si>
  <si>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</si>
  <si>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</si>
  <si>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</si>
  <si>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</si>
  <si>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</si>
  <si>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</si>
  <si>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</si>
  <si>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</si>
  <si>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</si>
  <si>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</si>
  <si>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</si>
  <si>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</si>
  <si>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</si>
  <si>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</si>
  <si>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</si>
  <si>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</si>
  <si>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</si>
  <si>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</si>
  <si>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</si>
  <si>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</si>
  <si>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</si>
  <si>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</si>
  <si>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</si>
  <si>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</si>
  <si>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</si>
  <si>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</si>
  <si>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</si>
  <si>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</si>
  <si>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</si>
  <si>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</si>
  <si>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</si>
  <si>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</si>
  <si>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</si>
  <si>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</si>
  <si>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</si>
  <si>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</si>
  <si>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</si>
  <si>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</si>
  <si>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</si>
  <si>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</si>
  <si>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</si>
  <si>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</si>
  <si>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</si>
  <si>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</si>
  <si>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</si>
  <si>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</si>
  <si>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</si>
  <si>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</si>
  <si>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</si>
  <si>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</si>
  <si>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</si>
  <si>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</si>
  <si>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</si>
  <si>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</si>
  <si>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</si>
  <si>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</si>
  <si>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</si>
  <si>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</si>
  <si>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</si>
  <si>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</si>
  <si>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</si>
  <si>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</si>
  <si>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</si>
  <si>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</si>
  <si>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</si>
  <si>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</si>
  <si>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</si>
  <si>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</si>
  <si>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</si>
  <si>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</si>
  <si>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</si>
  <si>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</si>
  <si>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</si>
  <si>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</si>
  <si>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</si>
  <si>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</si>
  <si>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</si>
  <si>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</si>
  <si>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</si>
  <si>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</si>
  <si>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</si>
  <si>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</si>
  <si>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</si>
  <si>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</si>
  <si>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</si>
  <si>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</si>
  <si>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</si>
  <si>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</si>
  <si>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</si>
  <si>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</si>
  <si>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</si>
  <si>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</si>
  <si>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</si>
  <si>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</si>
  <si>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</si>
  <si>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</si>
  <si>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</si>
  <si>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</si>
  <si>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</si>
  <si>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</si>
  <si>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</si>
  <si>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</si>
  <si>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</si>
  <si>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</si>
  <si>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</si>
  <si>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</si>
  <si>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</si>
  <si>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</si>
  <si>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</si>
  <si>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</si>
  <si>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</si>
  <si>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</si>
  <si>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</si>
  <si>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</si>
  <si>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</si>
  <si>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</si>
  <si>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</si>
  <si>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</si>
  <si>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</si>
  <si>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</si>
  <si>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</si>
  <si>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</si>
  <si>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</si>
  <si>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</si>
  <si>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</si>
  <si>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</si>
  <si>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</si>
  <si>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</si>
  <si>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</si>
  <si>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</si>
  <si>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</si>
  <si>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</si>
  <si>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</si>
  <si>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</si>
  <si>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</si>
  <si>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</si>
  <si>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</si>
  <si>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</si>
  <si>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</si>
  <si>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</si>
  <si>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</si>
  <si>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</si>
  <si>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</si>
  <si>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</si>
  <si>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</si>
  <si>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</si>
  <si>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</si>
  <si>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</si>
  <si>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</si>
  <si>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</si>
  <si>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</si>
  <si>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</si>
  <si>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</si>
  <si>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</si>
  <si>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</si>
  <si>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</si>
  <si>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</si>
  <si>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</si>
  <si>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</si>
  <si>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</si>
  <si>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</si>
  <si>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</si>
  <si>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</si>
  <si>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</si>
  <si>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</si>
  <si>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</si>
  <si>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</si>
  <si>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</si>
  <si>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</si>
  <si>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</si>
  <si>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</si>
  <si>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</si>
  <si>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</si>
  <si>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</si>
  <si>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</si>
  <si>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</si>
  <si>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</si>
  <si>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</si>
  <si>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</si>
  <si>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</si>
  <si>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</si>
  <si>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</si>
  <si>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</si>
  <si>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</si>
  <si>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</si>
  <si>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</si>
  <si>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</si>
  <si>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</si>
  <si>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</si>
  <si>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</si>
  <si>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</si>
  <si>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</si>
  <si>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</si>
  <si>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</si>
  <si>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</si>
  <si>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</si>
  <si>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</si>
  <si>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</si>
  <si>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</si>
  <si>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</si>
  <si>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</si>
  <si>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</si>
  <si>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</si>
  <si>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</si>
  <si>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</si>
  <si>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</si>
  <si>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</si>
  <si>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</si>
  <si>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</si>
  <si>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</si>
  <si>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</si>
  <si>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</si>
  <si>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</si>
  <si>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</si>
  <si>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</si>
  <si>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</si>
  <si>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</si>
  <si>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</si>
  <si>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</si>
  <si>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</si>
  <si>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</si>
  <si>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</si>
  <si>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</si>
  <si>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</si>
  <si>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</si>
  <si>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</si>
  <si>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</si>
  <si>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</si>
  <si>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</si>
  <si>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</si>
  <si>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</si>
  <si>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</si>
  <si>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</si>
  <si>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</si>
  <si>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</si>
  <si>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</si>
  <si>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</si>
  <si>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</si>
  <si>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</si>
  <si>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</si>
  <si>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</si>
  <si>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</si>
  <si>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</si>
  <si>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</si>
  <si>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</si>
  <si>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</si>
  <si>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</si>
  <si>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</si>
  <si>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</si>
  <si>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</si>
  <si>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</si>
  <si>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</si>
  <si>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</si>
  <si>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</si>
  <si>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</si>
  <si>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</si>
  <si>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</si>
  <si>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</si>
  <si>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</si>
  <si>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</si>
  <si>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</si>
  <si>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</si>
  <si>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</si>
  <si>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</si>
  <si>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</si>
  <si>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</si>
  <si>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</si>
  <si>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</si>
  <si>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</si>
  <si>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</si>
  <si>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</si>
  <si>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</si>
  <si>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</si>
  <si>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</si>
  <si>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</si>
  <si>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</si>
  <si>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</si>
  <si>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</si>
  <si>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</si>
  <si>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</si>
  <si>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</si>
  <si>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</si>
  <si>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</si>
  <si>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</si>
  <si>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</si>
  <si>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</si>
  <si>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</si>
  <si>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</si>
  <si>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</si>
  <si>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</si>
  <si>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</si>
  <si>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</si>
  <si>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</si>
  <si>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</si>
  <si>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</si>
  <si>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</si>
  <si>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</si>
  <si>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</si>
  <si>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</si>
  <si>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</si>
  <si>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</si>
  <si>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</si>
  <si>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</si>
  <si>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</si>
  <si>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</si>
  <si>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</si>
  <si>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</si>
  <si>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</si>
  <si>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</si>
  <si>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</si>
  <si>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</si>
  <si>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</si>
  <si>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</si>
  <si>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</si>
  <si>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</si>
  <si>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</si>
  <si>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</si>
  <si>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</si>
  <si>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</si>
  <si>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</si>
  <si>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</si>
  <si>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</si>
  <si>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</si>
  <si>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</si>
  <si>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</si>
  <si>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</si>
  <si>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</si>
  <si>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</si>
  <si>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</si>
  <si>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</si>
  <si>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</si>
  <si>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</si>
  <si>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</si>
  <si>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</si>
  <si>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</si>
  <si>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</si>
  <si>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</si>
  <si>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</si>
  <si>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</si>
  <si>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</si>
  <si>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</si>
  <si>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</si>
  <si>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</si>
  <si>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</si>
  <si>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</si>
  <si>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</si>
  <si>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</si>
  <si>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</si>
  <si>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</si>
  <si>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</si>
  <si>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</si>
  <si>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</si>
  <si>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</si>
  <si>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</si>
  <si>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</si>
  <si>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</si>
  <si>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</si>
  <si>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</si>
  <si>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</si>
  <si>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</si>
  <si>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</si>
  <si>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</si>
  <si>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</si>
  <si>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</si>
  <si>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</si>
  <si>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</si>
  <si>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</si>
  <si>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</si>
  <si>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</si>
  <si>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</si>
  <si>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</si>
  <si>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</si>
  <si>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</si>
  <si>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</si>
  <si>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</si>
  <si>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</si>
  <si>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</si>
  <si>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</si>
  <si>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</si>
  <si>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</si>
  <si>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</si>
  <si>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</si>
  <si>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</si>
  <si>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</si>
  <si>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</si>
  <si>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</si>
  <si>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</si>
  <si>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</si>
  <si>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</si>
  <si>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</si>
  <si>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</si>
  <si>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</si>
  <si>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</si>
  <si>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</si>
  <si>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</si>
  <si>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</si>
  <si>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</si>
  <si>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</si>
  <si>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</si>
  <si>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</si>
  <si>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</si>
  <si>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</si>
  <si>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</si>
  <si>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</si>
  <si>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</si>
  <si>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</si>
  <si>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</si>
  <si>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</si>
  <si>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</si>
  <si>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</si>
  <si>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</si>
  <si>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</si>
  <si>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</si>
  <si>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</si>
  <si>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</si>
  <si>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</si>
  <si>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</si>
  <si>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</si>
  <si>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</si>
  <si>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</si>
  <si>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</si>
  <si>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</si>
  <si>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</si>
  <si>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</si>
  <si>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</si>
  <si>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</si>
  <si>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</si>
  <si>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</si>
  <si>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</si>
  <si>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</si>
  <si>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</si>
  <si>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</si>
  <si>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</si>
  <si>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</si>
  <si>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</si>
  <si>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</si>
  <si>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</si>
  <si>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</si>
  <si>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</si>
  <si>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</si>
  <si>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</si>
  <si>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</si>
  <si>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</si>
  <si>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</si>
  <si>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</si>
  <si>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</si>
  <si>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</si>
  <si>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</si>
  <si>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</si>
  <si>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</si>
  <si>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</si>
  <si>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</si>
  <si>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</si>
  <si>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</si>
  <si>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</si>
  <si>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</si>
  <si>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</si>
  <si>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</si>
  <si>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</si>
  <si>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</si>
  <si>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</si>
  <si>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</si>
  <si>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</si>
  <si>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</si>
  <si>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</si>
  <si>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</si>
  <si>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</si>
  <si>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</si>
  <si>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</si>
  <si>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</si>
  <si>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</si>
  <si>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</si>
  <si>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</si>
  <si>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</si>
  <si>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</si>
  <si>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</si>
  <si>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</si>
  <si>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</si>
  <si>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</si>
  <si>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</si>
  <si>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</si>
  <si>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</si>
  <si>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</si>
  <si>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</si>
  <si>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</si>
  <si>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</si>
  <si>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</si>
  <si>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</si>
  <si>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</si>
  <si>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</si>
  <si>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</si>
  <si>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</si>
  <si>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</si>
  <si>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</si>
  <si>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</si>
  <si>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</si>
  <si>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</si>
  <si>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</si>
  <si>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</si>
  <si>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</si>
  <si>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</si>
  <si>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</si>
  <si>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</si>
  <si>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</si>
  <si>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</si>
  <si>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</si>
  <si>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</si>
  <si>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</si>
  <si>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</si>
  <si>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</si>
  <si>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</si>
  <si>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</si>
  <si>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</si>
  <si>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</si>
  <si>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</si>
  <si>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</si>
  <si>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</si>
  <si>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</si>
  <si>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</si>
  <si>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</si>
  <si>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</si>
  <si>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</si>
  <si>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</si>
  <si>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</si>
  <si>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</si>
  <si>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</si>
  <si>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</si>
  <si>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</si>
  <si>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</si>
  <si>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</si>
  <si>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</si>
  <si>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</si>
  <si>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</si>
  <si>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</si>
  <si>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</si>
  <si>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</si>
  <si>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</si>
  <si>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</si>
  <si>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</si>
  <si>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</si>
  <si>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</si>
  <si>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</si>
  <si>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</si>
  <si>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</si>
  <si>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</si>
  <si>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</si>
  <si>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</si>
  <si>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</si>
  <si>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</si>
  <si>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</si>
  <si>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</si>
  <si>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</si>
  <si>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</si>
  <si>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</si>
  <si>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</si>
  <si>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</si>
  <si>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</si>
  <si>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</si>
  <si>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</si>
  <si>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</si>
  <si>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</si>
  <si>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</si>
  <si>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</si>
  <si>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</si>
  <si>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</si>
  <si>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</si>
  <si>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</si>
  <si>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</si>
  <si>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</si>
  <si>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</si>
  <si>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</si>
  <si>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</si>
  <si>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</si>
  <si>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</si>
  <si>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</si>
  <si>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</si>
  <si>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</si>
  <si>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</si>
  <si>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</si>
  <si>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</si>
  <si>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</si>
  <si>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</si>
  <si>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</si>
  <si>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</si>
  <si>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</si>
  <si>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</si>
  <si>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</si>
  <si>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</si>
  <si>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</si>
  <si>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</si>
  <si>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</si>
  <si>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</si>
  <si>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</si>
  <si>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</si>
  <si>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</si>
  <si>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</si>
  <si>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</si>
  <si>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</si>
  <si>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</si>
  <si>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</si>
  <si>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</si>
  <si>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</si>
  <si>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</si>
  <si>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</si>
  <si>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</si>
  <si>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</si>
  <si>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</si>
  <si>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</si>
  <si>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</si>
  <si>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</si>
  <si>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</si>
  <si>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</si>
  <si>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</si>
  <si>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</si>
  <si>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</si>
  <si>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</si>
  <si>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</si>
  <si>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</si>
  <si>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</si>
  <si>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</si>
  <si>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</si>
  <si>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</si>
  <si>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</si>
  <si>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</si>
  <si>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</si>
  <si>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</si>
  <si>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</si>
  <si>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</si>
  <si>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</si>
  <si>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</si>
  <si>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</si>
  <si>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</si>
  <si>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</si>
  <si>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</si>
  <si>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</si>
  <si>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</si>
  <si>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</si>
  <si>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</si>
  <si>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</si>
  <si>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</si>
  <si>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</si>
  <si>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</si>
  <si>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</si>
  <si>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</si>
  <si>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</si>
  <si>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</si>
  <si>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</si>
  <si>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</si>
  <si>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</si>
  <si>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</si>
  <si>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</si>
  <si>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</si>
  <si>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</si>
  <si>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</si>
  <si>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</si>
  <si>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</si>
  <si>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</si>
  <si>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</si>
  <si>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</si>
  <si>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</si>
  <si>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</si>
  <si>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</si>
  <si>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</si>
  <si>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</si>
  <si>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</si>
  <si>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</si>
  <si>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</si>
  <si>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</si>
  <si>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</si>
  <si>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</si>
  <si>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</si>
  <si>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</si>
  <si>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</si>
  <si>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</si>
  <si>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</si>
  <si>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</si>
  <si>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</si>
  <si>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</si>
  <si>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</si>
  <si>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</si>
  <si>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</si>
  <si>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</si>
  <si>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</si>
  <si>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</si>
  <si>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</si>
  <si>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</si>
  <si>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</si>
  <si>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</si>
  <si>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</si>
  <si>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</si>
  <si>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</si>
  <si>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</si>
  <si>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</si>
  <si>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</si>
  <si>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</si>
  <si>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</si>
  <si>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</si>
  <si>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</si>
  <si>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</si>
  <si>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</si>
  <si>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</si>
  <si>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</si>
  <si>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</si>
  <si>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</si>
  <si>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</si>
  <si>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</si>
  <si>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</si>
  <si>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</si>
  <si>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</si>
  <si>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</si>
  <si>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</si>
  <si>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</si>
  <si>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</si>
  <si>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</si>
  <si>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</si>
  <si>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</si>
  <si>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</si>
  <si>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</si>
  <si>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</si>
  <si>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</si>
  <si>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</si>
  <si>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</si>
  <si>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</si>
  <si>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</si>
  <si>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</si>
  <si>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</si>
  <si>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</si>
  <si>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</si>
  <si>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</si>
  <si>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</si>
  <si>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</si>
  <si>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</si>
  <si>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</si>
  <si>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</si>
  <si>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</si>
  <si>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</si>
  <si>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</si>
  <si>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</si>
  <si>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</si>
  <si>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</si>
  <si>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</si>
  <si>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</si>
  <si>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</si>
  <si>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</si>
  <si>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</si>
  <si>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</si>
  <si>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</si>
  <si>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</si>
  <si>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</si>
  <si>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</si>
  <si>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</si>
  <si>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</si>
  <si>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</si>
  <si>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</si>
  <si>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</si>
  <si>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</si>
  <si>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</si>
  <si>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</si>
  <si>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</si>
  <si>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</si>
  <si>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</si>
  <si>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</si>
  <si>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</si>
  <si>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</si>
  <si>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</si>
  <si>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</si>
  <si>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</si>
  <si>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</si>
  <si>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</si>
  <si>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</si>
  <si>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</si>
  <si>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</si>
  <si>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</si>
  <si>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</si>
  <si>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</si>
  <si>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</si>
  <si>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</si>
  <si>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</si>
  <si>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</si>
  <si>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</si>
  <si>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</si>
  <si>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</si>
  <si>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</si>
  <si>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</si>
  <si>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</si>
  <si>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</si>
  <si>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</si>
  <si>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</si>
  <si>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</si>
  <si>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</si>
  <si>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</si>
  <si>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</si>
  <si>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</si>
  <si>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</si>
  <si>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</si>
  <si>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</si>
  <si>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</si>
  <si>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</si>
  <si>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</si>
  <si>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</si>
  <si>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</si>
  <si>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</si>
  <si>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</si>
  <si>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</si>
  <si>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</si>
  <si>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</si>
  <si>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</si>
  <si>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</si>
  <si>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</si>
  <si>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</si>
  <si>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</si>
  <si>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</si>
  <si>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</si>
  <si>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</si>
  <si>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</si>
  <si>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</si>
  <si>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</si>
  <si>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</si>
  <si>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</si>
  <si>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</si>
  <si>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</si>
  <si>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</si>
  <si>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</si>
  <si>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</si>
  <si>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</si>
  <si>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</si>
  <si>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</si>
  <si>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</si>
  <si>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</si>
  <si>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</si>
  <si>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</si>
  <si>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</si>
  <si>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</si>
  <si>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</si>
  <si>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</si>
  <si>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</si>
  <si>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</si>
  <si>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</si>
  <si>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</si>
  <si>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</si>
  <si>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</si>
  <si>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</si>
  <si>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</si>
  <si>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</si>
  <si>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</si>
  <si>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</si>
  <si>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</si>
  <si>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</si>
  <si>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</si>
  <si>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</si>
  <si>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</si>
  <si>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</si>
  <si>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</si>
  <si>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</si>
  <si>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</si>
  <si>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</si>
  <si>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</si>
  <si>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</si>
  <si>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</si>
  <si>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</si>
  <si>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</si>
  <si>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</si>
  <si>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</si>
  <si>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</si>
  <si>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</si>
  <si>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</si>
  <si>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</si>
  <si>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</si>
  <si>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</si>
  <si>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</si>
  <si>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</si>
  <si>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</si>
  <si>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</si>
  <si>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</si>
  <si>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</si>
  <si>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</si>
  <si>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</si>
  <si>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</si>
  <si>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</si>
  <si>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</si>
  <si>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</si>
  <si>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</si>
  <si>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</si>
  <si>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</si>
  <si>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</si>
  <si>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</si>
  <si>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</si>
  <si>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</si>
  <si>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</si>
  <si>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</si>
  <si>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</si>
  <si>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</si>
  <si>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</si>
  <si>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</si>
  <si>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</si>
  <si>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</si>
  <si>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</si>
  <si>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</si>
  <si>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</si>
  <si>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</si>
  <si>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</si>
  <si>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</si>
  <si>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</si>
  <si>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</si>
  <si>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</si>
  <si>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</si>
  <si>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</si>
  <si>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</si>
  <si>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</si>
  <si>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</si>
  <si>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</si>
  <si>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</si>
  <si>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</si>
  <si>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</si>
  <si>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</si>
  <si>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</si>
  <si>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</si>
  <si>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</si>
  <si>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</si>
  <si>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</si>
  <si>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</si>
  <si>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</si>
  <si>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</si>
  <si>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</si>
  <si>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</si>
  <si>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</si>
  <si>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</si>
  <si>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</si>
  <si>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</si>
  <si>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</si>
  <si>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</si>
  <si>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</si>
  <si>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</si>
  <si>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</si>
  <si>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</si>
  <si>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</si>
  <si>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</si>
  <si>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</si>
  <si>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</si>
  <si>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</si>
  <si>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</si>
  <si>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</si>
  <si>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</si>
  <si>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</si>
  <si>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</si>
  <si>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</si>
  <si>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</si>
  <si>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</si>
  <si>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</si>
  <si>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</si>
  <si>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</si>
  <si>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</si>
  <si>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</si>
  <si>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</si>
  <si>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</si>
  <si>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</si>
  <si>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</si>
  <si>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</si>
  <si>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</si>
  <si>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</si>
  <si>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</si>
  <si>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</si>
  <si>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</si>
  <si>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</si>
  <si>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</si>
  <si>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</si>
  <si>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</si>
  <si>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</si>
  <si>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</si>
  <si>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</si>
  <si>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</si>
  <si>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</si>
  <si>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</si>
  <si>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</si>
  <si>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</si>
  <si>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</si>
  <si>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</si>
  <si>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</si>
  <si>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</si>
  <si>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</si>
  <si>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</si>
  <si>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</si>
  <si>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</si>
  <si>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</si>
  <si>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</si>
  <si>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</si>
  <si>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</si>
  <si>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</si>
  <si>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</si>
  <si>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</si>
  <si>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</si>
  <si>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</si>
  <si>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</si>
  <si>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</si>
  <si>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</si>
  <si>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</si>
  <si>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</si>
  <si>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</si>
  <si>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</si>
  <si>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</si>
  <si>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</si>
  <si>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</si>
  <si>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</si>
  <si>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</si>
  <si>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</si>
  <si>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</si>
  <si>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</si>
  <si>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</si>
  <si>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</si>
  <si>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</si>
  <si>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</si>
  <si>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</si>
  <si>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</si>
  <si>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</si>
  <si>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</si>
  <si>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</si>
  <si>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</si>
  <si>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</si>
  <si>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</si>
  <si>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</si>
  <si>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</si>
  <si>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</si>
  <si>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</si>
  <si>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</si>
  <si>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</si>
  <si>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</si>
  <si>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</si>
  <si>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</si>
  <si>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</si>
  <si>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</si>
  <si>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</si>
  <si>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</si>
  <si>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</si>
  <si>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</si>
  <si>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</si>
  <si>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</si>
  <si>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</si>
  <si>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</si>
  <si>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</si>
  <si>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</si>
  <si>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</si>
  <si>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</si>
  <si>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</si>
  <si>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</si>
  <si>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</si>
  <si>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</si>
  <si>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</si>
  <si>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</si>
  <si>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</si>
  <si>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</si>
  <si>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</si>
  <si>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</si>
  <si>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</si>
  <si>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</si>
  <si>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</si>
  <si>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</si>
  <si>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</si>
  <si>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</si>
  <si>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</si>
  <si>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</si>
  <si>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</si>
  <si>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</si>
  <si>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</si>
  <si>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</si>
  <si>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</si>
  <si>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</si>
  <si>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</si>
  <si>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</si>
  <si>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</si>
  <si>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</si>
  <si>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</si>
  <si>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</si>
  <si>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</si>
  <si>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</si>
  <si>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</si>
  <si>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</si>
  <si>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</si>
  <si>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</si>
  <si>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</si>
  <si>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</si>
  <si>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</si>
  <si>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</si>
  <si>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</si>
  <si>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</si>
  <si>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</si>
  <si>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</si>
  <si>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</si>
  <si>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</si>
  <si>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</si>
  <si>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</si>
  <si>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</si>
  <si>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</si>
  <si>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</si>
  <si>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</si>
  <si>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</si>
  <si>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</si>
  <si>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</si>
  <si>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</si>
  <si>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</si>
  <si>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</si>
  <si>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</si>
  <si>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</si>
  <si>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</si>
  <si>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</si>
  <si>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</si>
  <si>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</si>
  <si>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</si>
  <si>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</si>
  <si>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</si>
  <si>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</si>
  <si>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</si>
  <si>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</si>
  <si>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</si>
  <si>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</si>
  <si>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</si>
  <si>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</si>
  <si>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</si>
  <si>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</si>
  <si>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</si>
  <si>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</si>
  <si>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</si>
  <si>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</si>
  <si>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</si>
  <si>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</si>
  <si>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</si>
  <si>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</si>
  <si>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</si>
  <si>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</si>
  <si>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</si>
  <si>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</si>
  <si>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</si>
  <si>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</si>
  <si>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</si>
  <si>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</si>
  <si>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</si>
  <si>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</si>
  <si>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</si>
  <si>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</si>
  <si>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</si>
  <si>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</si>
  <si>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</si>
  <si>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</si>
  <si>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</si>
  <si>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</si>
  <si>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</si>
  <si>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</si>
  <si>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</si>
  <si>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</si>
  <si>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</si>
  <si>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</si>
  <si>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</si>
  <si>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</si>
  <si>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</si>
  <si>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</si>
  <si>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</si>
  <si>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</si>
  <si>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</si>
  <si>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</si>
  <si>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</si>
  <si>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</si>
  <si>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</si>
  <si>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</si>
  <si>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</si>
  <si>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</si>
  <si>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</si>
  <si>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</si>
  <si>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</si>
  <si>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</si>
  <si>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</si>
  <si>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</si>
  <si>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</si>
  <si>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</si>
  <si>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</si>
  <si>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</si>
  <si>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</si>
  <si>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</si>
  <si>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</si>
  <si>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</si>
  <si>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</si>
  <si>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</si>
  <si>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</si>
  <si>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</si>
  <si>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</si>
  <si>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</si>
  <si>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</si>
  <si>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</si>
  <si>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</si>
  <si>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</si>
  <si>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</si>
  <si>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</si>
  <si>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</si>
  <si>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</si>
  <si>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</si>
  <si>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</si>
  <si>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</si>
  <si>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</si>
  <si>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</si>
  <si>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</si>
  <si>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</si>
  <si>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</si>
  <si>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</si>
  <si>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</si>
  <si>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</si>
  <si>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</si>
  <si>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</si>
  <si>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</si>
  <si>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</si>
  <si>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</si>
  <si>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</si>
  <si>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</si>
  <si>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</si>
  <si>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</si>
  <si>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</si>
  <si>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</si>
  <si>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</si>
  <si>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</si>
  <si>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</si>
  <si>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</si>
  <si>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</si>
  <si>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</si>
  <si>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</si>
  <si>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</si>
  <si>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</si>
  <si>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</si>
  <si>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</si>
  <si>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</si>
  <si>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</si>
  <si>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</si>
  <si>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</si>
  <si>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</si>
  <si>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</si>
  <si>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</si>
  <si>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</si>
  <si>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</si>
  <si>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</si>
  <si>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</si>
  <si>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</si>
  <si>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</si>
  <si>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</si>
  <si>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</si>
  <si>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</si>
  <si>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</si>
  <si>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</si>
  <si>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</si>
  <si>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</si>
  <si>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</si>
  <si>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</si>
  <si>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</si>
  <si>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</si>
  <si>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</si>
  <si>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</si>
  <si>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</si>
  <si>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</si>
  <si>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</si>
  <si>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</si>
  <si>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</si>
  <si>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</si>
  <si>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</si>
  <si>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</si>
  <si>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</si>
  <si>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</si>
  <si>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</si>
  <si>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</si>
  <si>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</si>
  <si>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</si>
  <si>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</si>
  <si>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</si>
  <si>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</si>
  <si>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</si>
  <si>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</si>
  <si>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</si>
  <si>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</si>
  <si>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</si>
  <si>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</si>
  <si>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</si>
  <si>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</si>
  <si>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</si>
  <si>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</si>
  <si>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</si>
  <si>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</si>
  <si>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</si>
  <si>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</si>
  <si>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</si>
  <si>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</si>
  <si>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</si>
  <si>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</si>
  <si>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</si>
  <si>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</si>
  <si>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</si>
  <si>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</si>
  <si>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</si>
  <si>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</si>
  <si>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</si>
  <si>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</si>
  <si>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</si>
  <si>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</si>
  <si>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</si>
  <si>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</si>
  <si>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</si>
  <si>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</si>
  <si>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</si>
  <si>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</si>
  <si>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</si>
  <si>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</si>
  <si>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</si>
  <si>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</si>
  <si>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</si>
  <si>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</si>
  <si>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</si>
  <si>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</si>
  <si>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</si>
  <si>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</si>
  <si>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</si>
  <si>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</si>
  <si>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</si>
  <si>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</si>
  <si>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</si>
  <si>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</si>
  <si>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</si>
  <si>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</si>
  <si>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</si>
  <si>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</si>
  <si>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</si>
  <si>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</si>
  <si>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</si>
  <si>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</si>
  <si>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</si>
  <si>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</si>
  <si>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</si>
  <si>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</si>
  <si>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</si>
  <si>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</si>
  <si>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</si>
  <si>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</si>
  <si>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</si>
  <si>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</si>
  <si>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</si>
  <si>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</si>
  <si>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</si>
  <si>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</si>
  <si>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</si>
  <si>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</si>
  <si>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</si>
  <si>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</si>
  <si>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</si>
  <si>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</si>
  <si>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</si>
  <si>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</si>
  <si>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</si>
  <si>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</si>
  <si>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</si>
  <si>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</si>
  <si>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</si>
  <si>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</si>
  <si>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</si>
  <si>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</si>
  <si>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</si>
  <si>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</si>
  <si>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</si>
  <si>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</si>
  <si>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</si>
  <si>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</si>
  <si>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</si>
  <si>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</si>
  <si>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</si>
  <si>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</si>
  <si>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</si>
  <si>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</si>
  <si>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</si>
  <si>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</si>
  <si>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</si>
  <si>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</si>
  <si>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</si>
  <si>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</si>
  <si>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</si>
  <si>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</si>
  <si>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</si>
  <si>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</si>
  <si>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</si>
  <si>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</si>
  <si>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</si>
  <si>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</si>
  <si>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</si>
  <si>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</si>
  <si>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</si>
  <si>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</si>
  <si>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</si>
  <si>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</si>
  <si>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</si>
  <si>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</si>
  <si>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</si>
  <si>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</si>
  <si>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</si>
  <si>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</si>
  <si>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</si>
  <si>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</si>
  <si>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</si>
  <si>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</si>
  <si>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</si>
  <si>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</si>
  <si>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</si>
  <si>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</si>
  <si>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</si>
  <si>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</si>
  <si>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</si>
  <si>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</si>
  <si>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</si>
  <si>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</si>
  <si>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</si>
  <si>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</si>
  <si>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</si>
  <si>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</si>
  <si>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</si>
  <si>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</si>
  <si>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</si>
  <si>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</si>
  <si>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</si>
  <si>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</si>
  <si>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</si>
  <si>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</si>
  <si>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</si>
  <si>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</si>
  <si>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</si>
  <si>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</si>
  <si>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</si>
  <si>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</si>
  <si>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</si>
  <si>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</si>
  <si>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</si>
  <si>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</si>
  <si>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</si>
  <si>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</si>
  <si>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</si>
  <si>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</si>
  <si>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</si>
  <si>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</si>
  <si>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</si>
  <si>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</si>
  <si>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</si>
  <si>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</si>
  <si>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</si>
  <si>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</si>
  <si>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</si>
  <si>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</si>
  <si>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</si>
  <si>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</si>
  <si>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</si>
  <si>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</si>
  <si>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</si>
  <si>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</si>
  <si>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</si>
  <si>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</si>
  <si>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</si>
  <si>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</si>
  <si>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</si>
  <si>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</si>
  <si>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</si>
  <si>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</si>
  <si>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</si>
  <si>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</si>
  <si>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</si>
  <si>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</si>
  <si>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</si>
  <si>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</si>
  <si>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</si>
  <si>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</si>
  <si>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</si>
  <si>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</si>
  <si>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</si>
  <si>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</si>
  <si>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</si>
  <si>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</si>
  <si>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</si>
  <si>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</si>
  <si>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</si>
  <si>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</si>
  <si>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</si>
  <si>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</si>
  <si>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</si>
  <si>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</si>
  <si>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</si>
  <si>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</si>
  <si>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</si>
  <si>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</si>
  <si>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</si>
  <si>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</si>
  <si>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</si>
  <si>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</si>
  <si>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</si>
  <si>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</si>
  <si>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</si>
  <si>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</si>
  <si>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</si>
  <si>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</si>
  <si>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</si>
  <si>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</si>
  <si>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</si>
  <si>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</si>
  <si>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</si>
  <si>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</si>
  <si>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</si>
  <si>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</si>
  <si>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</si>
  <si>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</si>
  <si>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</si>
  <si>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</si>
  <si>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</si>
  <si>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</si>
  <si>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</si>
  <si>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</si>
  <si>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</si>
  <si>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</si>
  <si>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</si>
  <si>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</si>
  <si>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</si>
  <si>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</si>
  <si>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</si>
  <si>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</si>
  <si>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</si>
  <si>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</si>
  <si>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</si>
  <si>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</si>
  <si>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</si>
  <si>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</si>
  <si>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</si>
  <si>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</si>
  <si>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</si>
  <si>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</si>
  <si>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</si>
  <si>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</si>
  <si>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</si>
  <si>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</si>
  <si>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</si>
  <si>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</si>
  <si>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</si>
  <si>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</si>
  <si>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</si>
  <si>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</si>
  <si>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</si>
  <si>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</si>
  <si>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</si>
  <si>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</si>
  <si>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</si>
  <si>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</si>
  <si>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</si>
  <si>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</si>
  <si>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</si>
  <si>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</si>
  <si>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</si>
  <si>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</si>
  <si>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</si>
  <si>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</si>
  <si>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</si>
  <si>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</si>
  <si>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</si>
  <si>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</si>
  <si>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</si>
  <si>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</si>
  <si>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</si>
  <si>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</si>
  <si>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</si>
  <si>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</si>
  <si>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</si>
  <si>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</si>
  <si>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</si>
  <si>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</si>
  <si>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</si>
  <si>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</si>
  <si>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</si>
  <si>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</si>
  <si>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</si>
  <si>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</si>
  <si>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</si>
  <si>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</si>
  <si>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</si>
  <si>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</si>
  <si>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</si>
  <si>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</si>
  <si>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</si>
  <si>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</si>
  <si>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</si>
  <si>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</si>
  <si>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</si>
  <si>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</si>
  <si>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</si>
  <si>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</si>
  <si>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</si>
  <si>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</si>
  <si>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</si>
  <si>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</si>
  <si>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</si>
  <si>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</si>
  <si>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</si>
  <si>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</si>
  <si>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</si>
  <si>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</si>
  <si>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</si>
  <si>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</si>
  <si>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</si>
  <si>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</si>
  <si>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</si>
  <si>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</si>
  <si>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</si>
  <si>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</si>
  <si>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</si>
  <si>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</si>
  <si>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</si>
  <si>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</si>
  <si>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</si>
  <si>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</si>
  <si>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</si>
  <si>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</si>
  <si>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</si>
  <si>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</si>
  <si>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</si>
  <si>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</si>
  <si>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</si>
  <si>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</si>
  <si>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</si>
  <si>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</si>
  <si>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</si>
  <si>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</si>
  <si>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</si>
  <si>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</si>
  <si>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</si>
  <si>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</si>
  <si>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</si>
  <si>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</si>
  <si>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</si>
  <si>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</si>
  <si>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</si>
  <si>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</si>
  <si>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</si>
  <si>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</si>
  <si>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</si>
  <si>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</si>
  <si>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</si>
  <si>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</si>
  <si>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</si>
  <si>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</si>
  <si>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</si>
  <si>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</si>
  <si>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</si>
  <si>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</si>
  <si>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</si>
  <si>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</si>
  <si>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</si>
  <si>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</si>
  <si>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</si>
  <si>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</si>
  <si>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</si>
  <si>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</si>
  <si>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</si>
  <si>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</si>
  <si>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</si>
  <si>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</si>
  <si>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</si>
  <si>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</si>
  <si>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</si>
  <si>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</si>
  <si>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</si>
  <si>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</si>
  <si>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</si>
  <si>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</si>
  <si>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</si>
  <si>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</si>
  <si>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</si>
  <si>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</si>
  <si>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</si>
  <si>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</si>
  <si>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</si>
  <si>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</si>
  <si>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</si>
  <si>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</si>
  <si>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</si>
  <si>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</si>
  <si>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</si>
  <si>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</si>
  <si>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</si>
  <si>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</si>
  <si>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</si>
  <si>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</si>
  <si>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</si>
  <si>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</si>
  <si>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</si>
  <si>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</si>
  <si>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</si>
  <si>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</si>
  <si>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</si>
  <si>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</si>
  <si>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</si>
  <si>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</si>
  <si>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</si>
  <si>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</si>
  <si>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</si>
  <si>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</si>
  <si>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</si>
  <si>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</si>
  <si>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</si>
  <si>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</si>
  <si>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</si>
  <si>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</si>
  <si>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</si>
  <si>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</si>
  <si>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</si>
  <si>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</si>
  <si>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</si>
  <si>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</si>
  <si>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</si>
  <si>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</si>
  <si>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</si>
  <si>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</si>
  <si>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</si>
  <si>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</si>
  <si>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</si>
  <si>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</si>
  <si>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</si>
  <si>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</si>
  <si>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</si>
  <si>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</si>
  <si>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</si>
  <si>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</si>
  <si>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</si>
  <si>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</si>
  <si>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</si>
  <si>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</si>
  <si>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</si>
  <si>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</si>
  <si>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</si>
  <si>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</si>
  <si>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</si>
  <si>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</si>
  <si>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</si>
  <si>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</si>
  <si>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</si>
  <si>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</si>
  <si>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</si>
  <si>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</si>
  <si>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</si>
  <si>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</si>
  <si>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</si>
  <si>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</si>
  <si>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</si>
  <si>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</si>
  <si>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</si>
  <si>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</si>
  <si>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</si>
  <si>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</si>
  <si>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</si>
  <si>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</si>
  <si>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</si>
  <si>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</si>
  <si>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</si>
  <si>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</si>
  <si>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</si>
  <si>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</si>
  <si>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</si>
  <si>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</si>
  <si>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</si>
  <si>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</si>
  <si>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</si>
  <si>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</si>
  <si>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</si>
  <si>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</si>
  <si>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</si>
  <si>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</si>
  <si>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</si>
  <si>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</si>
  <si>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</si>
  <si>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</si>
  <si>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</si>
  <si>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</si>
  <si>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</si>
  <si>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</si>
  <si>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</si>
  <si>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</si>
  <si>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</si>
  <si>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</si>
  <si>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</si>
  <si>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</si>
  <si>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</si>
  <si>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</si>
  <si>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</si>
  <si>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</si>
  <si>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</si>
  <si>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</si>
  <si>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</si>
  <si>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</si>
  <si>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</si>
  <si>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</si>
  <si>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</si>
  <si>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</si>
  <si>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</si>
  <si>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</si>
  <si>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</si>
  <si>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</si>
  <si>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</si>
  <si>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</si>
  <si>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</si>
  <si>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</si>
  <si>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</si>
  <si>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</si>
  <si>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</si>
  <si>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</si>
  <si>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</si>
  <si>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</si>
  <si>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</si>
  <si>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</si>
  <si>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</si>
  <si>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</si>
  <si>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</si>
  <si>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</si>
  <si>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</si>
  <si>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</si>
  <si>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</si>
  <si>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</si>
  <si>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</si>
  <si>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</si>
  <si>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</si>
  <si>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</si>
  <si>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</si>
  <si>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</si>
  <si>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</si>
  <si>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</si>
  <si>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</si>
  <si>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</si>
  <si>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</si>
  <si>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</si>
  <si>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</si>
  <si>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</si>
  <si>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</si>
  <si>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</si>
  <si>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</si>
  <si>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</si>
  <si>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</si>
  <si>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</si>
  <si>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</si>
  <si>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</si>
  <si>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</si>
  <si>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</si>
  <si>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</si>
  <si>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</si>
  <si>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</si>
  <si>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</si>
  <si>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</si>
  <si>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</si>
  <si>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</si>
  <si>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</si>
  <si>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</si>
  <si>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</si>
  <si>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</si>
  <si>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</si>
  <si>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</si>
  <si>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</si>
  <si>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</si>
  <si>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</si>
  <si>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</si>
  <si>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</si>
  <si>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</si>
  <si>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</si>
  <si>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</si>
  <si>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</si>
  <si>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</si>
  <si>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</si>
  <si>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</si>
  <si>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</si>
  <si>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</si>
  <si>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</si>
  <si>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</si>
  <si>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</si>
  <si>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</si>
  <si>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</si>
  <si>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</si>
  <si>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</si>
  <si>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</si>
  <si>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</si>
  <si>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</si>
  <si>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</si>
  <si>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</si>
  <si>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</si>
  <si>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</si>
  <si>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</si>
  <si>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</si>
  <si>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</si>
  <si>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</si>
  <si>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</si>
  <si>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</si>
  <si>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</si>
  <si>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</si>
  <si>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</si>
  <si>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</si>
  <si>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</si>
  <si>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</si>
  <si>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</si>
  <si>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</si>
  <si>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</si>
  <si>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</si>
  <si>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</si>
  <si>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</si>
  <si>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</si>
  <si>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</si>
  <si>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</si>
  <si>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</si>
  <si>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</si>
  <si>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</si>
  <si>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</si>
  <si>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</si>
  <si>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</si>
  <si>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</si>
  <si>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</si>
  <si>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</si>
  <si>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</si>
  <si>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</si>
  <si>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</si>
  <si>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</si>
  <si>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</si>
  <si>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</si>
  <si>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</si>
  <si>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</si>
  <si>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</si>
  <si>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</si>
  <si>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</si>
  <si>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</si>
  <si>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</si>
  <si>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</si>
  <si>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</si>
  <si>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</si>
  <si>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</si>
  <si>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</si>
  <si>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</si>
  <si>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</si>
  <si>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</si>
  <si>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</si>
  <si>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</si>
  <si>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</si>
  <si>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</si>
  <si>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</si>
  <si>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</si>
  <si>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</si>
  <si>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</si>
  <si>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</si>
  <si>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</si>
  <si>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</si>
  <si>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</si>
  <si>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</si>
  <si>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</si>
  <si>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</si>
  <si>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</si>
  <si>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</si>
  <si>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</si>
  <si>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</si>
  <si>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</si>
  <si>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</si>
  <si>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</si>
  <si>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</si>
  <si>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</si>
  <si>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</si>
  <si>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</si>
  <si>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</si>
  <si>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</si>
  <si>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</si>
  <si>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</si>
  <si>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</si>
  <si>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</si>
  <si>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</si>
  <si>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</si>
  <si>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</si>
  <si>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</si>
  <si>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</si>
  <si>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</si>
  <si>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</si>
  <si>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</si>
  <si>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</si>
  <si>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</si>
  <si>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</si>
  <si>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</si>
  <si>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</si>
  <si>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</si>
  <si>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</si>
  <si>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</si>
  <si>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</si>
  <si>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</si>
  <si>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</si>
  <si>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</si>
  <si>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</si>
  <si>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</si>
  <si>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</si>
  <si>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</si>
  <si>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</si>
  <si>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</si>
  <si>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</si>
  <si>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</si>
  <si>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</si>
  <si>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</si>
  <si>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</si>
  <si>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</si>
  <si>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</si>
  <si>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</si>
  <si>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</si>
  <si>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</si>
  <si>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</si>
  <si>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</si>
  <si>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</si>
  <si>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</si>
  <si>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</si>
  <si>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</si>
  <si>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</si>
  <si>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</si>
  <si>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</si>
  <si>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</si>
  <si>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</si>
  <si>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</si>
  <si>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</si>
  <si>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</si>
  <si>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</si>
  <si>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</si>
  <si>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</si>
  <si>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</si>
  <si>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</si>
  <si>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</si>
  <si>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</si>
  <si>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</si>
  <si>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</si>
  <si>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</si>
  <si>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</si>
  <si>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</si>
  <si>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</si>
  <si>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</si>
  <si>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</si>
  <si>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</si>
  <si>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</si>
  <si>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</si>
  <si>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</si>
  <si>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</si>
  <si>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</si>
  <si>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</si>
  <si>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</si>
  <si>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</si>
  <si>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</si>
  <si>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</si>
  <si>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</si>
  <si>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</si>
  <si>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</si>
  <si>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</si>
  <si>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</si>
  <si>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</si>
  <si>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</si>
  <si>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</si>
  <si>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</si>
  <si>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</si>
  <si>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</si>
  <si>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</si>
  <si>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</si>
  <si>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</si>
  <si>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</si>
  <si>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</si>
  <si>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</si>
  <si>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</si>
  <si>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</si>
  <si>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</si>
  <si>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</si>
  <si>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</si>
  <si>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</si>
  <si>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</si>
  <si>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</si>
  <si>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</si>
  <si>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</si>
  <si>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</si>
  <si>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</si>
  <si>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</si>
  <si>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</si>
  <si>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</si>
  <si>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</si>
  <si>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</si>
  <si>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</si>
  <si>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</si>
  <si>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</si>
  <si>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</si>
  <si>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</si>
  <si>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</si>
  <si>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</si>
  <si>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</si>
  <si>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</si>
  <si>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</si>
  <si>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</si>
  <si>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</si>
  <si>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</si>
  <si>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</si>
  <si>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</si>
  <si>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</si>
  <si>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</si>
  <si>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</si>
  <si>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</si>
  <si>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</si>
  <si>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</si>
  <si>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</si>
  <si>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</si>
  <si>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</si>
  <si>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</si>
  <si>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</si>
  <si>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</si>
  <si>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</si>
  <si>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</si>
  <si>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</si>
  <si>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</si>
  <si>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</si>
  <si>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</si>
  <si>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</si>
  <si>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</si>
  <si>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</si>
  <si>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</si>
  <si>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</si>
  <si>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</si>
  <si>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</si>
  <si>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</si>
  <si>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</si>
  <si>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</si>
  <si>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</si>
  <si>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</si>
  <si>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</si>
  <si>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</si>
  <si>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</si>
  <si>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</si>
  <si>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</si>
  <si>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</si>
  <si>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</si>
  <si>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</si>
  <si>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</si>
  <si>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</si>
  <si>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</si>
  <si>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</si>
  <si>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</si>
  <si>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</si>
  <si>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</si>
  <si>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</si>
  <si>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</si>
  <si>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</si>
  <si>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</si>
  <si>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</si>
  <si>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</si>
  <si>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</si>
  <si>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</si>
  <si>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</si>
  <si>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</si>
  <si>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</si>
  <si>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</si>
  <si>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</si>
  <si>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</si>
  <si>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</si>
  <si>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</si>
  <si>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</si>
  <si>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</si>
  <si>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</si>
  <si>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</si>
  <si>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</si>
  <si>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</si>
  <si>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</si>
  <si>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</si>
  <si>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</si>
  <si>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</si>
  <si>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</si>
  <si>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</si>
  <si>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</si>
  <si>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</si>
  <si>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</si>
  <si>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</si>
  <si>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</si>
  <si>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</si>
  <si>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</si>
  <si>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</si>
  <si>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</si>
  <si>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</si>
  <si>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</si>
  <si>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</si>
  <si>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</si>
  <si>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</si>
  <si>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</si>
  <si>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</si>
  <si>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</si>
  <si>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</si>
  <si>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</si>
  <si>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</si>
  <si>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</si>
  <si>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</si>
  <si>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</si>
  <si>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</si>
  <si>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</si>
  <si>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</si>
  <si>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</si>
  <si>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</si>
  <si>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</si>
  <si>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</si>
  <si>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</si>
  <si>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</si>
  <si>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</si>
  <si>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</si>
  <si>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</si>
  <si>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</si>
  <si>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</si>
  <si>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</si>
  <si>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</si>
  <si>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</si>
  <si>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</si>
  <si>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</si>
  <si>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</si>
  <si>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</si>
  <si>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</si>
  <si>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</si>
  <si>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</si>
  <si>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</si>
  <si>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</si>
  <si>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</si>
  <si>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</si>
  <si>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</si>
  <si>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</si>
  <si>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</si>
  <si>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</si>
  <si>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</si>
  <si>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</si>
  <si>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</si>
  <si>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</si>
  <si>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</si>
  <si>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</si>
  <si>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</si>
  <si>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</si>
  <si>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</si>
  <si>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</si>
  <si>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</si>
  <si>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</si>
  <si>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</si>
  <si>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</si>
  <si>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</si>
  <si>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</si>
  <si>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</si>
  <si>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</si>
  <si>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</si>
  <si>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</si>
  <si>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</si>
  <si>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</si>
  <si>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</si>
  <si>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</si>
  <si>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</si>
  <si>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</si>
  <si>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</si>
  <si>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</si>
  <si>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</si>
  <si>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</si>
  <si>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</si>
  <si>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</si>
  <si>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</si>
  <si>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</si>
  <si>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</si>
  <si>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</si>
  <si>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</si>
  <si>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</si>
  <si>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</si>
  <si>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</si>
  <si>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</si>
  <si>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</si>
  <si>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</si>
  <si>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</si>
  <si>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</si>
  <si>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</si>
  <si>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</si>
  <si>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</si>
  <si>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</si>
  <si>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</si>
  <si>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</si>
  <si>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</si>
  <si>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</si>
  <si>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</si>
  <si>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</si>
  <si>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</si>
  <si>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</si>
  <si>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</si>
  <si>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</si>
  <si>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</si>
  <si>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</si>
  <si>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</si>
  <si>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</si>
  <si>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</si>
  <si>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</si>
  <si>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</si>
  <si>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</si>
  <si>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</si>
  <si>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</si>
  <si>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</si>
  <si>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</si>
  <si>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</si>
  <si>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</si>
  <si>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</si>
  <si>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</si>
  <si>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</si>
  <si>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</si>
  <si>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</si>
  <si>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</si>
  <si>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</si>
  <si>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</si>
  <si>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</si>
  <si>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</si>
  <si>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</si>
  <si>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</si>
  <si>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</si>
  <si>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</si>
  <si>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</si>
  <si>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</si>
  <si>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</si>
  <si>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</si>
  <si>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</si>
  <si>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</si>
  <si>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</si>
  <si>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</si>
  <si>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</si>
  <si>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</si>
  <si>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</si>
  <si>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</si>
  <si>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</si>
  <si>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</si>
  <si>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</si>
  <si>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</si>
  <si>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</si>
  <si>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</si>
  <si>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</si>
  <si>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</si>
  <si>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</si>
  <si>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</si>
  <si>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</si>
  <si>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</si>
  <si>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</si>
  <si>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</si>
  <si>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</si>
  <si>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</si>
  <si>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</si>
  <si>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</si>
  <si>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</si>
  <si>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</si>
  <si>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</si>
  <si>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</si>
  <si>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</si>
  <si>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</si>
  <si>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</si>
  <si>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</si>
  <si>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</si>
  <si>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</si>
  <si>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</si>
  <si>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</si>
  <si>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</si>
  <si>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</si>
  <si>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</si>
  <si>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</si>
  <si>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</si>
  <si>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</si>
  <si>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</si>
  <si>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</si>
  <si>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</si>
  <si>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</si>
  <si>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</si>
  <si>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</si>
  <si>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</si>
  <si>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</si>
  <si>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</si>
  <si>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</si>
  <si>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</si>
  <si>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</si>
  <si>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</si>
  <si>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</si>
  <si>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</si>
  <si>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</si>
  <si>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</si>
  <si>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</si>
  <si>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</si>
  <si>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</si>
  <si>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</si>
  <si>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</si>
  <si>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</si>
  <si>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</si>
  <si>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</si>
  <si>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</si>
  <si>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</si>
  <si>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</si>
  <si>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</si>
  <si>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</si>
  <si>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</si>
  <si>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</si>
  <si>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</si>
  <si>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</si>
  <si>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</si>
  <si>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</si>
  <si>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</si>
  <si>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</si>
  <si>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</si>
  <si>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</si>
  <si>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</si>
  <si>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</si>
  <si>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</si>
  <si>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</si>
  <si>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</si>
  <si>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</si>
  <si>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</si>
  <si>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</si>
  <si>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</si>
  <si>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</si>
  <si>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</si>
  <si>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</si>
  <si>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</si>
  <si>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</si>
  <si>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</si>
  <si>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</si>
  <si>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</si>
  <si>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</si>
  <si>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</si>
  <si>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</si>
  <si>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</si>
  <si>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</si>
  <si>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</si>
  <si>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</si>
  <si>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</si>
  <si>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</si>
  <si>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</si>
  <si>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</si>
  <si>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</si>
  <si>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</si>
  <si>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</si>
  <si>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</si>
  <si>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</si>
  <si>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</si>
  <si>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</si>
  <si>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</si>
  <si>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</si>
  <si>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</si>
  <si>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</si>
  <si>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</si>
  <si>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</si>
  <si>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</si>
  <si>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</si>
  <si>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</si>
  <si>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</si>
  <si>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</si>
  <si>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</si>
  <si>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</si>
  <si>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</si>
  <si>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</si>
  <si>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</si>
  <si>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</si>
  <si>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</si>
  <si>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</si>
  <si>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</si>
  <si>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</si>
  <si>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</si>
  <si>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</si>
  <si>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</si>
  <si>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</si>
  <si>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</si>
  <si>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</si>
  <si>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</si>
  <si>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</si>
  <si>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</si>
  <si>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</si>
  <si>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</si>
  <si>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</si>
  <si>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</si>
  <si>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</si>
  <si>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</si>
  <si>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</si>
  <si>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</si>
  <si>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</si>
  <si>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</si>
  <si>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</si>
  <si>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</si>
  <si>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</si>
  <si>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</si>
  <si>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</si>
  <si>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</si>
  <si>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</si>
  <si>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</si>
  <si>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</si>
  <si>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</si>
  <si>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</si>
  <si>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</si>
  <si>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</si>
  <si>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</si>
  <si>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</si>
  <si>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</si>
  <si>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</si>
  <si>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</si>
  <si>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</si>
  <si>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</si>
  <si>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</si>
  <si>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</si>
  <si>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</si>
  <si>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</si>
  <si>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</si>
  <si>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</si>
  <si>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</si>
  <si>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</si>
  <si>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</si>
  <si>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</si>
  <si>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</si>
  <si>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</si>
  <si>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</si>
  <si>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</si>
  <si>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</si>
  <si>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</si>
  <si>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</si>
  <si>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</si>
  <si>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</si>
  <si>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</si>
  <si>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</si>
  <si>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</si>
  <si>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</si>
  <si>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</si>
  <si>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</si>
  <si>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</si>
  <si>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</si>
  <si>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</si>
  <si>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</si>
  <si>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</si>
  <si>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</si>
  <si>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</si>
  <si>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</si>
  <si>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</si>
  <si>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</si>
  <si>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</si>
  <si>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</si>
  <si>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</si>
  <si>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</si>
  <si>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</si>
  <si>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</si>
  <si>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</si>
  <si>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</si>
  <si>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</si>
  <si>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</si>
  <si>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</si>
  <si>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</si>
  <si>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</si>
  <si>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</si>
  <si>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</si>
  <si>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</si>
  <si>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</si>
  <si>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</si>
  <si>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</si>
  <si>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</si>
  <si>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</si>
  <si>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</si>
  <si>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</si>
  <si>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</si>
  <si>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</si>
  <si>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</si>
  <si>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</si>
  <si>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</si>
  <si>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</si>
  <si>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</si>
  <si>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</si>
  <si>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</si>
  <si>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</si>
  <si>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</si>
  <si>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</si>
  <si>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</si>
  <si>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</si>
  <si>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</si>
  <si>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</si>
  <si>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</si>
  <si>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</si>
  <si>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</si>
  <si>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</si>
  <si>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</si>
  <si>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</si>
  <si>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</si>
  <si>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</si>
  <si>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</si>
  <si>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</si>
  <si>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</si>
  <si>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</si>
  <si>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</si>
  <si>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</si>
  <si>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</si>
  <si>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</si>
  <si>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</si>
  <si>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</si>
  <si>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</si>
  <si>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</si>
  <si>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</si>
  <si>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</si>
  <si>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</si>
  <si>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</si>
  <si>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</si>
  <si>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</si>
  <si>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</si>
  <si>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</si>
  <si>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</si>
  <si>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</si>
  <si>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</si>
  <si>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</si>
  <si>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</si>
  <si>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</si>
  <si>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</si>
  <si>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</si>
  <si>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</si>
  <si>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</si>
  <si>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</si>
  <si>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</si>
  <si>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</si>
  <si>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</si>
  <si>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</si>
  <si>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</si>
  <si>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</si>
  <si>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</si>
  <si>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</si>
  <si>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</si>
  <si>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</si>
  <si>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</si>
  <si>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</si>
  <si>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</si>
  <si>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</si>
  <si>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</si>
  <si>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</si>
  <si>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</si>
  <si>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</si>
  <si>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</si>
  <si>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</si>
  <si>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</si>
  <si>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</si>
  <si>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</si>
  <si>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</si>
  <si>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</si>
  <si>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</si>
  <si>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</si>
  <si>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</si>
  <si>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</si>
  <si>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</si>
  <si>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</si>
  <si>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</si>
  <si>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</si>
  <si>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</si>
  <si>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</si>
  <si>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</si>
  <si>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</si>
  <si>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</si>
  <si>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</si>
  <si>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</si>
  <si>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</si>
  <si>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</si>
  <si>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</si>
  <si>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</si>
  <si>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</si>
  <si>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</si>
  <si>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</si>
  <si>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</si>
  <si>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</si>
  <si>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</si>
  <si>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</si>
  <si>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</si>
  <si>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</si>
  <si>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</si>
  <si>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</si>
  <si>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</si>
  <si>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</si>
  <si>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</si>
  <si>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</si>
  <si>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</si>
  <si>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</si>
  <si>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</si>
  <si>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</si>
  <si>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</si>
  <si>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</si>
  <si>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</si>
  <si>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</si>
  <si>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</si>
  <si>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</si>
  <si>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</si>
  <si>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</si>
  <si>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</si>
  <si>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</si>
  <si>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</si>
  <si>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</si>
  <si>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</si>
  <si>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</si>
  <si>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</si>
  <si>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</si>
  <si>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</si>
  <si>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</si>
  <si>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</si>
  <si>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</si>
  <si>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</si>
  <si>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</si>
  <si>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</si>
  <si>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</si>
  <si>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</si>
  <si>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</si>
  <si>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</si>
  <si>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</si>
  <si>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</si>
  <si>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</si>
  <si>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</si>
  <si>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</si>
  <si>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</si>
  <si>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</si>
  <si>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</si>
  <si>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</si>
  <si>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</si>
  <si>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</si>
  <si>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</si>
  <si>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</si>
  <si>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</si>
  <si>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</si>
  <si>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</si>
  <si>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</si>
  <si>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</si>
  <si>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</si>
  <si>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</si>
  <si>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</si>
  <si>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</si>
  <si>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</si>
  <si>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</si>
  <si>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</si>
  <si>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</si>
  <si>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</si>
  <si>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</si>
  <si>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</si>
  <si>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</si>
  <si>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</si>
  <si>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</si>
  <si>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</si>
  <si>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</si>
  <si>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</si>
  <si>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</si>
  <si>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</si>
  <si>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</si>
  <si>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</si>
  <si>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</si>
  <si>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</si>
  <si>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</si>
  <si>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</si>
  <si>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</si>
  <si>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</si>
  <si>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</si>
  <si>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</si>
  <si>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</si>
  <si>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</si>
  <si>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</si>
  <si>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</si>
  <si>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</si>
  <si>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</si>
  <si>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</si>
  <si>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</si>
  <si>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</si>
  <si>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</si>
  <si>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</si>
  <si>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</si>
  <si>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</si>
  <si>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</si>
  <si>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</si>
  <si>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</si>
  <si>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</si>
  <si>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</si>
  <si>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</si>
  <si>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</si>
  <si>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</si>
  <si>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</si>
  <si>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</si>
  <si>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</si>
  <si>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</si>
  <si>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</si>
  <si>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</si>
  <si>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</si>
  <si>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</si>
  <si>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</si>
  <si>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</si>
  <si>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</si>
  <si>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</si>
  <si>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</si>
  <si>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</si>
  <si>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</si>
  <si>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</si>
  <si>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</si>
  <si>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</si>
  <si>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</si>
  <si>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</si>
  <si>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</si>
  <si>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</si>
  <si>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</si>
  <si>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</si>
  <si>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</si>
  <si>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</si>
  <si>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</si>
  <si>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</si>
  <si>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</si>
  <si>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</si>
  <si>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</si>
  <si>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</si>
  <si>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</si>
  <si>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</si>
  <si>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</si>
  <si>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</si>
  <si>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</si>
  <si>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</si>
  <si>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</si>
  <si>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</si>
  <si>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</si>
  <si>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</si>
  <si>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</si>
  <si>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</si>
  <si>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</si>
  <si>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</si>
  <si>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</si>
  <si>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</si>
  <si>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</si>
  <si>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</si>
  <si>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</si>
  <si>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</si>
  <si>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</si>
  <si>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</si>
  <si>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</si>
  <si>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</si>
  <si>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</si>
  <si>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</si>
  <si>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</si>
  <si>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</si>
  <si>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</si>
  <si>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</si>
  <si>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</si>
  <si>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</si>
  <si>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</si>
  <si>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</si>
  <si>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</si>
  <si>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</si>
  <si>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</si>
  <si>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</si>
  <si>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</si>
  <si>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</si>
  <si>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</si>
  <si>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</si>
  <si>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</si>
  <si>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</si>
  <si>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</si>
  <si>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</si>
  <si>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</si>
  <si>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</si>
  <si>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</si>
  <si>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</si>
  <si>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</si>
  <si>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</si>
  <si>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</si>
  <si>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</si>
  <si>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</si>
  <si>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</si>
  <si>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</si>
  <si>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</si>
  <si>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</si>
  <si>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</si>
  <si>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</si>
  <si>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</si>
  <si>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</si>
  <si>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</si>
  <si>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</si>
  <si>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</si>
  <si>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</si>
  <si>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</si>
  <si>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</si>
  <si>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</si>
  <si>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</si>
  <si>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</si>
  <si>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</si>
  <si>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</si>
  <si>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</si>
  <si>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</si>
  <si>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</si>
  <si>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</si>
  <si>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</si>
  <si>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</si>
  <si>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</si>
  <si>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</si>
  <si>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</si>
  <si>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</si>
  <si>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</si>
  <si>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</si>
  <si>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</si>
  <si>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</si>
  <si>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</si>
  <si>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</si>
  <si>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</si>
  <si>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</si>
  <si>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</si>
  <si>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</si>
  <si>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</si>
  <si>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</si>
  <si>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</si>
  <si>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</si>
  <si>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</si>
  <si>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</si>
  <si>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</si>
  <si>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</si>
  <si>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</si>
  <si>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</si>
  <si>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</si>
  <si>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</si>
  <si>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</si>
  <si>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</si>
  <si>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</si>
  <si>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</si>
  <si>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</si>
  <si>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</si>
  <si>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</si>
  <si>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</si>
  <si>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</si>
  <si>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</si>
  <si>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</si>
  <si>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</si>
  <si>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</si>
  <si>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</si>
  <si>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</si>
  <si>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</si>
  <si>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</si>
  <si>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</si>
  <si>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</si>
  <si>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</si>
  <si>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</si>
  <si>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</si>
  <si>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</si>
  <si>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</si>
  <si>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</si>
  <si>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</si>
  <si>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</si>
  <si>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</si>
  <si>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</si>
  <si>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</si>
  <si>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</si>
  <si>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</si>
  <si>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</si>
  <si>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</si>
  <si>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</si>
  <si>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</si>
  <si>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</si>
  <si>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</si>
  <si>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</si>
  <si>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</si>
  <si>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</si>
  <si>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</si>
  <si>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</si>
  <si>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</si>
  <si>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</si>
  <si>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</si>
  <si>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</si>
  <si>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</si>
  <si>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</si>
  <si>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</si>
  <si>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</si>
  <si>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</si>
  <si>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</si>
  <si>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</si>
  <si>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</si>
  <si>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</si>
  <si>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</si>
  <si>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</si>
  <si>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</si>
  <si>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</si>
  <si>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</si>
  <si>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</si>
  <si>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</si>
  <si>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</si>
  <si>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</si>
  <si>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</si>
  <si>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</si>
  <si>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</si>
  <si>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</si>
  <si>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</si>
  <si>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</si>
  <si>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</si>
  <si>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</si>
  <si>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</si>
  <si>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</si>
  <si>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</si>
  <si>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</si>
  <si>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</si>
  <si>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</si>
  <si>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</si>
  <si>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</si>
  <si>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</si>
  <si>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</si>
  <si>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</si>
  <si>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</si>
  <si>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</si>
  <si>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</si>
  <si>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</si>
  <si>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</si>
  <si>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</si>
  <si>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</si>
  <si>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</si>
  <si>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</si>
  <si>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</si>
  <si>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</si>
  <si>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</si>
  <si>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</si>
  <si>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</si>
  <si>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</si>
  <si>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</si>
  <si>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</si>
  <si>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</si>
  <si>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</si>
  <si>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</si>
  <si>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</si>
  <si>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</si>
  <si>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</si>
  <si>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</si>
  <si>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</si>
  <si>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</si>
  <si>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</si>
  <si>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</si>
  <si>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</si>
  <si>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</si>
  <si>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</si>
  <si>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</si>
  <si>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</si>
  <si>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</si>
  <si>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</si>
  <si>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</si>
  <si>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</si>
  <si>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</si>
  <si>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</si>
  <si>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</si>
  <si>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</si>
  <si>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</si>
  <si>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</si>
  <si>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</si>
  <si>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</si>
  <si>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</si>
  <si>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</si>
  <si>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</si>
  <si>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</si>
  <si>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</si>
  <si>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</si>
  <si>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</si>
  <si>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</si>
  <si>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</si>
  <si>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</si>
  <si>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</si>
  <si>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</si>
  <si>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</si>
  <si>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</si>
  <si>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</si>
  <si>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</si>
  <si>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</si>
  <si>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</si>
  <si>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</si>
  <si>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</si>
  <si>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</si>
  <si>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</si>
  <si>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</si>
  <si>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</si>
  <si>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</si>
  <si>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</si>
  <si>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</si>
  <si>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</si>
  <si>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</si>
  <si>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</si>
  <si>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</si>
  <si>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</si>
  <si>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</si>
  <si>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</si>
  <si>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</si>
  <si>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</si>
  <si>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</si>
  <si>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</si>
  <si>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</si>
  <si>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</si>
  <si>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</si>
  <si>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</si>
  <si>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</si>
  <si>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</si>
  <si>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</si>
  <si>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</si>
  <si>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</si>
  <si>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</si>
  <si>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</si>
  <si>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</si>
  <si>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</si>
  <si>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</si>
  <si>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</si>
  <si>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</si>
  <si>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</si>
  <si>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</si>
  <si>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</si>
  <si>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</si>
  <si>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</si>
  <si>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</si>
  <si>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</si>
  <si>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</si>
  <si>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</si>
  <si>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</si>
  <si>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</si>
  <si>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</si>
  <si>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</si>
  <si>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</si>
  <si>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</si>
  <si>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</si>
  <si>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</si>
  <si>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</si>
  <si>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</si>
  <si>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</si>
  <si>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</si>
  <si>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</si>
  <si>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</si>
  <si>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</si>
  <si>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</si>
  <si>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</si>
  <si>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</si>
  <si>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</si>
  <si>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</si>
  <si>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</si>
  <si>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</si>
  <si>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</si>
  <si>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</si>
  <si>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</si>
  <si>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</si>
  <si>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</si>
  <si>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</si>
  <si>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</si>
  <si>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</si>
  <si>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</si>
  <si>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</si>
  <si>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</si>
  <si>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</si>
  <si>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</si>
  <si>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</si>
  <si>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</si>
  <si>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</si>
  <si>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</si>
  <si>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</si>
  <si>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</si>
  <si>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</si>
  <si>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</si>
  <si>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</si>
  <si>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</si>
  <si>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</si>
  <si>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</si>
  <si>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</si>
  <si>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</si>
  <si>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</si>
  <si>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</si>
  <si>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</si>
  <si>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</si>
  <si>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</si>
  <si>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</si>
  <si>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</si>
  <si>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</si>
  <si>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</si>
  <si>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</si>
  <si>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</si>
  <si>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</si>
  <si>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</si>
  <si>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</si>
  <si>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</si>
  <si>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</si>
  <si>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</si>
  <si>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</si>
  <si>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</si>
  <si>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</si>
  <si>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</si>
  <si>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</si>
  <si>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</si>
  <si>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</si>
  <si>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</si>
  <si>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</si>
  <si>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</si>
  <si>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</si>
  <si>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</si>
  <si>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</si>
  <si>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</si>
  <si>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</si>
  <si>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</si>
  <si>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</si>
  <si>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</si>
  <si>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</si>
  <si>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</si>
  <si>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</si>
  <si>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</si>
  <si>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</si>
  <si>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</si>
  <si>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</si>
  <si>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</si>
  <si>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</si>
  <si>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</si>
  <si>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</si>
  <si>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</si>
  <si>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</si>
  <si>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</si>
  <si>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</si>
  <si>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</si>
  <si>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</si>
  <si>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</si>
  <si>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</si>
  <si>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</si>
  <si>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</si>
  <si>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</si>
  <si>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</si>
  <si>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</si>
  <si>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</si>
  <si>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</si>
  <si>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</si>
  <si>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</si>
  <si>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</si>
  <si>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</si>
  <si>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</si>
  <si>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</si>
  <si>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</si>
  <si>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</si>
  <si>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</si>
  <si>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</si>
  <si>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</si>
  <si>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</si>
  <si>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</si>
  <si>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</si>
  <si>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</si>
  <si>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</si>
  <si>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</si>
  <si>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</si>
  <si>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</si>
  <si>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</si>
  <si>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</si>
  <si>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</si>
  <si>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</si>
  <si>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</si>
  <si>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</si>
  <si>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</si>
  <si>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</si>
  <si>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</si>
  <si>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</si>
  <si>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</si>
  <si>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</si>
  <si>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</si>
  <si>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</si>
  <si>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</si>
  <si>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</si>
  <si>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</si>
  <si>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</si>
  <si>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</si>
  <si>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</si>
  <si>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</si>
  <si>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</si>
  <si>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</si>
  <si>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</si>
  <si>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</si>
  <si>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</si>
  <si>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</si>
  <si>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</si>
  <si>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</si>
  <si>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</si>
  <si>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</si>
  <si>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</si>
  <si>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</si>
  <si>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</si>
  <si>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</si>
  <si>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</si>
  <si>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</si>
  <si>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</si>
  <si>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</si>
  <si>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</si>
  <si>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</si>
  <si>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</si>
  <si>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</si>
  <si>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</si>
  <si>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</si>
  <si>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</si>
  <si>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</si>
  <si>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</si>
  <si>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</si>
  <si>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</si>
  <si>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</si>
  <si>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</si>
  <si>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</si>
  <si>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</si>
  <si>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</si>
  <si>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</si>
  <si>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</si>
  <si>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</si>
  <si>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</si>
  <si>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</si>
  <si>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</si>
  <si>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</si>
  <si>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</si>
  <si>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</si>
  <si>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</si>
  <si>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</si>
  <si>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</si>
  <si>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</si>
  <si>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</si>
  <si>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</si>
  <si>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</si>
  <si>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</si>
  <si>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</si>
  <si>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</si>
  <si>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</si>
  <si>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</si>
  <si>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</si>
  <si>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</si>
  <si>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</si>
  <si>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</si>
  <si>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</si>
  <si>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</si>
  <si>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</si>
  <si>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</si>
  <si>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</si>
  <si>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</si>
  <si>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</si>
  <si>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</si>
  <si>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</si>
  <si>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</si>
  <si>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</si>
  <si>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</si>
  <si>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</si>
  <si>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</si>
  <si>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</si>
  <si>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</si>
  <si>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</si>
  <si>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</si>
  <si>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</si>
  <si>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</si>
  <si>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</si>
  <si>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</si>
  <si>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</si>
  <si>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</si>
  <si>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</si>
  <si>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</si>
  <si>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</si>
  <si>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</si>
  <si>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</si>
  <si>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</si>
  <si>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</si>
  <si>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</si>
  <si>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</si>
  <si>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</si>
  <si>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</si>
  <si>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</si>
  <si>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</si>
  <si>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</si>
  <si>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</si>
  <si>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</si>
  <si>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</si>
  <si>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</si>
  <si>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</si>
  <si>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</si>
  <si>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</si>
  <si>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</si>
  <si>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</si>
  <si>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</si>
  <si>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</si>
  <si>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</si>
  <si>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</si>
  <si>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</si>
  <si>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</si>
  <si>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</si>
  <si>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</si>
  <si>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</si>
  <si>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</si>
  <si>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</si>
  <si>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</si>
  <si>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</si>
  <si>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</si>
  <si>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</si>
  <si>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</si>
  <si>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</si>
  <si>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</si>
  <si>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</si>
  <si>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</si>
  <si>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</si>
  <si>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</si>
  <si>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</si>
  <si>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</si>
  <si>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</si>
  <si>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</si>
  <si>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</si>
  <si>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</si>
  <si>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</si>
  <si>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</si>
  <si>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</si>
  <si>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</si>
  <si>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</si>
  <si>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</si>
  <si>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</si>
  <si>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</si>
  <si>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</si>
  <si>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</si>
  <si>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</si>
  <si>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</si>
  <si>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</si>
  <si>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</si>
  <si>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</si>
  <si>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</si>
  <si>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</si>
  <si>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</si>
  <si>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</si>
  <si>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</si>
  <si>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</si>
  <si>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</si>
  <si>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</si>
  <si>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</si>
  <si>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</si>
  <si>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</si>
  <si>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</si>
  <si>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</si>
  <si>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</si>
  <si>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</si>
  <si>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</si>
  <si>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</si>
  <si>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</si>
  <si>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</si>
  <si>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</si>
  <si>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</si>
  <si>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</si>
  <si>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</si>
  <si>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</si>
  <si>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</si>
  <si>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</si>
  <si>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</si>
  <si>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</si>
  <si>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</si>
  <si>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</si>
  <si>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</si>
  <si>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</si>
  <si>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</si>
  <si>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</si>
  <si>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</si>
  <si>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</si>
  <si>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</si>
  <si>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</si>
  <si>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</si>
  <si>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</si>
  <si>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</si>
  <si>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</si>
  <si>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</si>
  <si>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</si>
  <si>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</si>
  <si>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</si>
  <si>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</si>
  <si>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</si>
  <si>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</si>
  <si>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</si>
  <si>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</si>
  <si>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</si>
  <si>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</si>
  <si>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</si>
  <si>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</si>
  <si>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</si>
  <si>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</si>
  <si>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</si>
  <si>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</si>
  <si>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</si>
  <si>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</si>
  <si>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</si>
  <si>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</si>
  <si>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</si>
  <si>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</si>
  <si>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</si>
  <si>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</si>
  <si>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</si>
  <si>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</si>
  <si>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</si>
  <si>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</si>
  <si>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</si>
  <si>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</si>
  <si>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</si>
  <si>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</si>
  <si>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</si>
  <si>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</si>
  <si>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</si>
  <si>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</si>
  <si>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</si>
  <si>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</si>
  <si>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</si>
  <si>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</si>
  <si>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</si>
  <si>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</si>
  <si>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</si>
  <si>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</si>
  <si>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</si>
  <si>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</si>
  <si>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</si>
  <si>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</si>
  <si>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</si>
  <si>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</si>
  <si>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</si>
  <si>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</si>
  <si>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</si>
  <si>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</si>
  <si>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</si>
  <si>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</si>
  <si>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</si>
  <si>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</si>
  <si>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</si>
  <si>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</si>
  <si>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</si>
  <si>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</si>
  <si>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</si>
  <si>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</si>
  <si>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</si>
  <si>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</si>
  <si>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</si>
  <si>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</si>
  <si>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</si>
  <si>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</si>
  <si>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</si>
  <si>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</si>
  <si>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</si>
  <si>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</si>
  <si>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</si>
  <si>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</si>
  <si>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</si>
  <si>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</si>
  <si>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</si>
  <si>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</si>
  <si>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</si>
  <si>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</si>
  <si>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</si>
  <si>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</si>
  <si>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</si>
  <si>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</si>
  <si>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</si>
  <si>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</si>
  <si>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</si>
  <si>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</si>
  <si>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</si>
  <si>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</si>
  <si>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</si>
  <si>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</si>
  <si>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</si>
  <si>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</si>
  <si>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</si>
  <si>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</si>
  <si>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</si>
  <si>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</si>
  <si>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</si>
  <si>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</si>
  <si>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</si>
  <si>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</si>
  <si>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</si>
  <si>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</si>
  <si>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</si>
  <si>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</si>
  <si>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</si>
  <si>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</si>
  <si>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</si>
  <si>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</si>
  <si>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</si>
  <si>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</si>
  <si>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</si>
  <si>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</si>
  <si>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</si>
  <si>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</si>
  <si>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</si>
  <si>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</si>
  <si>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</si>
  <si>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</si>
  <si>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</si>
  <si>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</si>
  <si>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</si>
  <si>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</si>
  <si>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</si>
  <si>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</si>
  <si>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</si>
  <si>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</si>
  <si>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</si>
  <si>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</si>
  <si>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</si>
  <si>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</si>
  <si>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</si>
  <si>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</si>
  <si>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</si>
  <si>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</si>
  <si>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</si>
  <si>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</si>
  <si>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</si>
  <si>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</si>
  <si>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</si>
  <si>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</si>
  <si>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</si>
  <si>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</si>
  <si>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</si>
  <si>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</si>
  <si>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</si>
  <si>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</si>
  <si>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</si>
  <si>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</si>
  <si>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</si>
  <si>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</si>
  <si>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</si>
  <si>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</si>
  <si>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</si>
  <si>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</si>
  <si>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</si>
  <si>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</si>
  <si>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</si>
  <si>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</si>
  <si>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</si>
  <si>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</si>
  <si>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</si>
  <si>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</si>
  <si>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</si>
  <si>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</si>
  <si>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</si>
  <si>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</si>
  <si>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</si>
  <si>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</si>
  <si>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</si>
  <si>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</si>
  <si>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</si>
  <si>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</si>
  <si>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</si>
  <si>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</si>
  <si>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</si>
  <si>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</si>
  <si>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</si>
  <si>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</si>
  <si>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</si>
  <si>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</si>
  <si>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</si>
  <si>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</si>
  <si>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</si>
  <si>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</si>
  <si>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</si>
  <si>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</si>
  <si>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</si>
  <si>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</si>
  <si>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</si>
  <si>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</si>
  <si>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</si>
  <si>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</si>
  <si>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</si>
  <si>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</si>
  <si>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</si>
  <si>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</si>
  <si>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</si>
  <si>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</si>
  <si>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</si>
  <si>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</si>
  <si>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</si>
  <si>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</si>
  <si>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</si>
  <si>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</si>
  <si>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</si>
  <si>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</si>
  <si>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</si>
  <si>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</si>
  <si>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</si>
  <si>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</si>
  <si>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</si>
  <si>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</si>
  <si>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</si>
  <si>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</si>
  <si>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</si>
  <si>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</si>
  <si>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</si>
  <si>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</si>
  <si>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</si>
  <si>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</si>
  <si>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</si>
  <si>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</si>
  <si>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</si>
  <si>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</si>
  <si>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</si>
  <si>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</si>
  <si>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</si>
  <si>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</si>
  <si>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</si>
  <si>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</si>
  <si>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</si>
  <si>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</si>
  <si>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</si>
  <si>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</si>
  <si>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</si>
  <si>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</si>
  <si>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</si>
  <si>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</si>
  <si>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</si>
  <si>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</si>
  <si>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</si>
  <si>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</si>
  <si>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</si>
  <si>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</si>
  <si>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</si>
  <si>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</si>
  <si>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</si>
  <si>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</si>
  <si>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</si>
  <si>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</si>
  <si>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</si>
  <si>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</si>
  <si>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</si>
  <si>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</si>
  <si>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</si>
  <si>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</si>
  <si>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</si>
  <si>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</si>
  <si>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</si>
  <si>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</si>
  <si>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</si>
  <si>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</si>
  <si>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</si>
  <si>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</si>
  <si>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</si>
  <si>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</si>
  <si>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</si>
  <si>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</si>
  <si>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</si>
  <si>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</si>
  <si>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</si>
  <si>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</si>
  <si>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</si>
  <si>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</si>
  <si>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</si>
  <si>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</si>
  <si>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</si>
  <si>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</si>
  <si>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</si>
  <si>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</si>
  <si>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</si>
  <si>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</si>
  <si>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</si>
  <si>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</si>
  <si>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</si>
  <si>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</si>
  <si>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</si>
  <si>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</si>
  <si>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</si>
  <si>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</si>
  <si>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</si>
  <si>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</si>
  <si>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</si>
  <si>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</si>
  <si>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</si>
  <si>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</si>
  <si>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</si>
  <si>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</si>
  <si>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</si>
  <si>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</si>
  <si>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</si>
  <si>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</si>
  <si>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</si>
  <si>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</si>
  <si>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</si>
  <si>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</si>
  <si>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</si>
  <si>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</si>
  <si>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</si>
  <si>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</si>
  <si>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</si>
  <si>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</si>
  <si>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</si>
  <si>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</si>
  <si>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</si>
  <si>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</si>
  <si>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</si>
  <si>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</si>
  <si>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</si>
  <si>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</si>
  <si>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</si>
  <si>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</si>
  <si>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</si>
  <si>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</si>
  <si>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</si>
  <si>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</si>
  <si>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</si>
  <si>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</si>
  <si>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</si>
  <si>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</si>
  <si>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</si>
  <si>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</si>
  <si>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</si>
  <si>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</si>
  <si>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</si>
  <si>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</si>
  <si>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</si>
  <si>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</si>
  <si>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</si>
  <si>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</si>
  <si>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</si>
  <si>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</si>
  <si>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</si>
  <si>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</si>
  <si>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</si>
  <si>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</si>
  <si>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</si>
  <si>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</si>
  <si>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</si>
  <si>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</si>
  <si>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</si>
  <si>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</si>
  <si>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</si>
  <si>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</si>
  <si>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</si>
  <si>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</si>
  <si>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</si>
  <si>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</si>
  <si>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</si>
  <si>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</si>
  <si>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</si>
  <si>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</si>
  <si>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</si>
  <si>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</si>
  <si>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</si>
  <si>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</si>
  <si>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</si>
  <si>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</si>
  <si>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</si>
  <si>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</si>
  <si>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</si>
  <si>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</si>
  <si>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</si>
  <si>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</si>
  <si>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</si>
  <si>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</si>
  <si>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</si>
  <si>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</si>
  <si>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</si>
  <si>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</si>
  <si>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</si>
  <si>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</si>
  <si>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</si>
  <si>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</si>
  <si>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</si>
  <si>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</si>
  <si>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</si>
  <si>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</si>
  <si>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</si>
  <si>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</si>
  <si>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</si>
  <si>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</si>
  <si>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</si>
  <si>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</si>
  <si>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</si>
  <si>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</si>
  <si>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</si>
  <si>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</si>
  <si>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</si>
  <si>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</si>
  <si>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</si>
  <si>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</si>
  <si>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</si>
  <si>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</si>
  <si>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</si>
  <si>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</si>
  <si>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</si>
  <si>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</si>
  <si>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</si>
  <si>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</si>
  <si>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</si>
  <si>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</si>
  <si>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</si>
  <si>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</si>
  <si>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</si>
  <si>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</si>
  <si>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</si>
  <si>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</si>
  <si>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</si>
  <si>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</si>
  <si>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</si>
  <si>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</si>
  <si>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</si>
  <si>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</si>
  <si>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</si>
  <si>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</si>
  <si>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</si>
  <si>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</si>
  <si>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</si>
  <si>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</si>
  <si>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</si>
  <si>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</si>
  <si>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</si>
  <si>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</si>
  <si>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</si>
  <si>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</si>
  <si>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</si>
  <si>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</si>
  <si>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</si>
  <si>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</si>
  <si>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</si>
  <si>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</si>
  <si>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</si>
  <si>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</si>
  <si>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</si>
  <si>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</si>
  <si>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</si>
  <si>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</si>
  <si>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</si>
  <si>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</si>
  <si>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</si>
  <si>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</si>
  <si>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</si>
  <si>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</si>
  <si>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</si>
  <si>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</si>
  <si>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</si>
  <si>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</si>
  <si>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</si>
  <si>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</si>
  <si>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</si>
  <si>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</si>
  <si>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</si>
  <si>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</si>
  <si>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</si>
  <si>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</si>
  <si>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</si>
  <si>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</si>
  <si>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</si>
  <si>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</si>
  <si>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</si>
  <si>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</si>
  <si>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</si>
  <si>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</si>
  <si>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</si>
  <si>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</si>
  <si>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</si>
  <si>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</si>
  <si>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</si>
  <si>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</si>
  <si>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</si>
  <si>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</si>
  <si>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</si>
  <si>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</si>
  <si>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</si>
  <si>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</si>
  <si>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</si>
  <si>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</si>
  <si>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</si>
  <si>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</si>
  <si>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</si>
  <si>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</si>
  <si>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</si>
  <si>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</si>
  <si>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</si>
  <si>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</si>
  <si>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</si>
  <si>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</si>
  <si>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</si>
  <si>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</si>
  <si>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</si>
  <si>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</si>
  <si>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</si>
  <si>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</si>
  <si>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</si>
  <si>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</si>
  <si>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</si>
  <si>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</si>
  <si>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</si>
  <si>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</si>
  <si>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</si>
  <si>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</si>
  <si>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</si>
  <si>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</si>
  <si>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</si>
  <si>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</si>
  <si>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</si>
  <si>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</si>
  <si>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</si>
  <si>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</si>
  <si>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</si>
  <si>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</si>
  <si>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</si>
  <si>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</si>
  <si>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</si>
  <si>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</si>
  <si>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</si>
  <si>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</si>
  <si>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</si>
  <si>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</si>
  <si>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</si>
  <si>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</si>
  <si>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</si>
  <si>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</si>
  <si>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</si>
  <si>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</si>
  <si>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</si>
  <si>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</si>
  <si>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</si>
  <si>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</si>
  <si>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</si>
  <si>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</si>
  <si>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</si>
  <si>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</si>
  <si>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</si>
  <si>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</si>
  <si>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</si>
  <si>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</si>
  <si>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</si>
  <si>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</si>
  <si>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</si>
  <si>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</si>
  <si>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</si>
  <si>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</si>
  <si>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</si>
  <si>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</si>
  <si>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</si>
  <si>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</si>
  <si>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</si>
  <si>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</si>
  <si>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</si>
  <si>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</si>
  <si>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</si>
  <si>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</si>
  <si>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</si>
  <si>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</si>
  <si>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</si>
  <si>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</si>
  <si>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</si>
  <si>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</si>
  <si>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</si>
  <si>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</si>
  <si>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</si>
  <si>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</si>
  <si>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</si>
  <si>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</si>
  <si>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</si>
  <si>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</si>
  <si>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</si>
  <si>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</si>
  <si>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</si>
  <si>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</si>
  <si>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</si>
  <si>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</si>
  <si>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</si>
  <si>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</si>
  <si>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</si>
  <si>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</si>
  <si>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</si>
  <si>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</si>
  <si>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</si>
  <si>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</si>
  <si>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</si>
  <si>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</si>
  <si>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</si>
  <si>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</si>
  <si>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</si>
  <si>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</si>
  <si>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</si>
  <si>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</si>
  <si>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</si>
  <si>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</si>
  <si>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</si>
  <si>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</si>
  <si>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</si>
  <si>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</si>
  <si>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</si>
  <si>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</si>
  <si>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</si>
  <si>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</si>
  <si>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</si>
  <si>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</si>
  <si>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</si>
  <si>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</si>
  <si>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</si>
  <si>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</si>
  <si>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</si>
  <si>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</si>
  <si>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</si>
  <si>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</si>
  <si>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</si>
  <si>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</si>
  <si>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</si>
  <si>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</si>
  <si>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</si>
  <si>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</si>
  <si>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</si>
  <si>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</si>
  <si>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</si>
  <si>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</si>
  <si>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</si>
  <si>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</si>
  <si>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</si>
  <si>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</si>
  <si>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</si>
  <si>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</si>
  <si>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</si>
  <si>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</si>
  <si>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</si>
  <si>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</si>
  <si>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</si>
  <si>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</si>
  <si>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</si>
  <si>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</si>
  <si>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</si>
  <si>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</si>
  <si>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</si>
  <si>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</si>
  <si>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</si>
  <si>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</si>
  <si>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</si>
  <si>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</si>
  <si>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</si>
  <si>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</si>
  <si>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</si>
  <si>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</si>
  <si>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</si>
  <si>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</si>
  <si>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</si>
  <si>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</si>
  <si>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</si>
  <si>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</si>
  <si>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</si>
  <si>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</si>
  <si>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</si>
  <si>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</si>
  <si>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</si>
  <si>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</si>
  <si>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</si>
  <si>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</si>
  <si>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</si>
  <si>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</si>
  <si>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</si>
  <si>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</si>
  <si>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</si>
  <si>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</si>
  <si>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</si>
  <si>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</si>
  <si>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</si>
  <si>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</si>
  <si>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</si>
  <si>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</si>
  <si>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</si>
  <si>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</si>
  <si>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</si>
  <si>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</si>
  <si>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</si>
  <si>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</si>
  <si>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</si>
  <si>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</si>
  <si>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</si>
  <si>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</si>
  <si>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</si>
  <si>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</si>
  <si>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</si>
  <si>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</si>
  <si>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</si>
  <si>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</si>
  <si>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</si>
  <si>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</si>
  <si>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</si>
  <si>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</si>
  <si>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</si>
  <si>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</si>
  <si>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</si>
  <si>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</si>
  <si>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</si>
  <si>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</si>
  <si>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</si>
  <si>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</si>
  <si>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</si>
  <si>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</si>
  <si>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</si>
  <si>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</si>
  <si>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</si>
  <si>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</si>
  <si>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</si>
  <si>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</si>
  <si>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</si>
  <si>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</si>
  <si>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</si>
  <si>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</si>
  <si>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</si>
  <si>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</si>
  <si>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</si>
  <si>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</si>
  <si>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</si>
  <si>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</si>
  <si>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</si>
  <si>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</si>
  <si>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</si>
  <si>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</si>
  <si>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</si>
  <si>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</si>
  <si>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</si>
  <si>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</si>
  <si>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</si>
  <si>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</si>
  <si>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</si>
  <si>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</si>
  <si>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</si>
  <si>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</si>
  <si>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</si>
  <si>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</si>
  <si>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</si>
  <si>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</si>
  <si>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</si>
  <si>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</si>
  <si>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</si>
  <si>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</si>
  <si>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</si>
  <si>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</si>
  <si>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</si>
  <si>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</si>
  <si>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</si>
  <si>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</si>
  <si>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</si>
  <si>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</si>
  <si>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</si>
  <si>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</si>
  <si>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</si>
  <si>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</si>
  <si>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</si>
  <si>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</si>
  <si>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</si>
  <si>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</si>
  <si>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</si>
  <si>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</si>
  <si>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</si>
  <si>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</si>
  <si>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</si>
  <si>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</si>
  <si>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</si>
  <si>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</si>
  <si>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</si>
  <si>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</si>
  <si>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</si>
  <si>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</si>
  <si>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</si>
  <si>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</si>
  <si>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</si>
  <si>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</si>
  <si>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</si>
  <si>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</si>
  <si>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</si>
  <si>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</si>
  <si>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</si>
  <si>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</si>
  <si>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</si>
  <si>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</si>
  <si>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</si>
  <si>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</si>
  <si>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</si>
  <si>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</si>
  <si>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</si>
  <si>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</si>
  <si>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</si>
  <si>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</si>
  <si>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</si>
  <si>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</si>
  <si>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</si>
  <si>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</si>
  <si>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</si>
  <si>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</si>
  <si>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</si>
  <si>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</si>
  <si>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</si>
  <si>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</si>
  <si>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</si>
  <si>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</si>
  <si>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</si>
  <si>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</si>
  <si>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</si>
  <si>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</si>
  <si>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</si>
  <si>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</si>
  <si>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</si>
  <si>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</si>
  <si>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</si>
  <si>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</si>
  <si>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</si>
  <si>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</si>
  <si>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</si>
  <si>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</si>
  <si>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</si>
  <si>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</si>
  <si>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</si>
  <si>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</si>
  <si>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</si>
  <si>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</si>
  <si>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</si>
  <si>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</si>
  <si>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</si>
  <si>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</si>
  <si>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</si>
  <si>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</si>
  <si>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</si>
  <si>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</si>
  <si>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</si>
  <si>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</si>
  <si>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</si>
  <si>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</si>
  <si>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</si>
  <si>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</si>
  <si>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</si>
  <si>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</si>
  <si>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</si>
  <si>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</si>
  <si>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</si>
  <si>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</si>
  <si>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</si>
  <si>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</si>
  <si>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</si>
  <si>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</si>
  <si>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</si>
  <si>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</si>
  <si>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</si>
  <si>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</si>
  <si>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</si>
  <si>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</si>
  <si>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</si>
  <si>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</si>
  <si>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</si>
  <si>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</si>
  <si>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</si>
  <si>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</si>
  <si>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</si>
  <si>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</si>
  <si>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</si>
  <si>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</si>
  <si>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</si>
  <si>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</si>
  <si>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</si>
  <si>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</si>
  <si>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</si>
  <si>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</si>
  <si>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</si>
  <si>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</si>
  <si>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</si>
  <si>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</si>
  <si>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</si>
  <si>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</si>
  <si>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</si>
  <si>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</si>
  <si>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</si>
  <si>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</si>
  <si>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</si>
  <si>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</si>
  <si>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</si>
  <si>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</si>
  <si>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</si>
  <si>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</si>
  <si>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</si>
  <si>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</si>
  <si>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</si>
  <si>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</si>
  <si>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</si>
  <si>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</si>
  <si>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</si>
  <si>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</si>
  <si>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</si>
  <si>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</si>
  <si>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</si>
  <si>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</si>
  <si>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</si>
  <si>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</si>
  <si>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</si>
  <si>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</si>
  <si>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</si>
  <si>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</si>
  <si>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</si>
  <si>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</si>
  <si>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</si>
  <si>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</si>
  <si>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</si>
  <si>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</si>
  <si>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</si>
  <si>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</si>
  <si>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</si>
  <si>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</si>
  <si>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</si>
  <si>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</si>
  <si>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</si>
  <si>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</si>
  <si>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</si>
  <si>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</si>
  <si>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</si>
  <si>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</si>
  <si>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</si>
  <si>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</si>
  <si>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</si>
  <si>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</si>
  <si>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</si>
  <si>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</si>
  <si>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</si>
  <si>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</si>
  <si>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</si>
  <si>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</si>
  <si>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</si>
  <si>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</si>
  <si>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</si>
  <si>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</si>
  <si>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</si>
  <si>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</si>
  <si>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</si>
  <si>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</si>
  <si>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</si>
  <si>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</si>
  <si>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</si>
  <si>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</si>
  <si>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</si>
  <si>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</si>
  <si>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</si>
  <si>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</si>
  <si>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</si>
  <si>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</si>
  <si>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</si>
  <si>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</si>
  <si>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</si>
  <si>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</si>
  <si>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</si>
  <si>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</si>
  <si>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</si>
  <si>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</si>
  <si>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</si>
  <si>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</si>
  <si>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</si>
  <si>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</si>
  <si>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</si>
  <si>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</si>
  <si>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</si>
  <si>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</si>
  <si>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</si>
  <si>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</si>
  <si>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</si>
  <si>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</si>
  <si>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</si>
  <si>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</si>
  <si>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</si>
  <si>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</si>
  <si>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</si>
  <si>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</si>
  <si>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</si>
  <si>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</si>
  <si>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</si>
  <si>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</si>
  <si>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</si>
  <si>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</si>
  <si>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</si>
  <si>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</si>
  <si>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</si>
  <si>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</si>
  <si>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</si>
  <si>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</si>
  <si>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</si>
  <si>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</si>
  <si>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</si>
  <si>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</si>
  <si>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</si>
  <si>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</si>
  <si>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</si>
  <si>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</si>
  <si>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</si>
  <si>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</si>
  <si>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</si>
  <si>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</si>
  <si>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</si>
  <si>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</si>
  <si>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</si>
  <si>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</si>
  <si>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</si>
  <si>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</si>
  <si>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</si>
  <si>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</si>
  <si>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</si>
  <si>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</si>
  <si>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</si>
  <si>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</si>
  <si>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</si>
  <si>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</si>
  <si>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</si>
  <si>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</si>
  <si>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</si>
  <si>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</si>
  <si>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</si>
  <si>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</si>
  <si>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</si>
  <si>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</si>
  <si>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</si>
  <si>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</si>
  <si>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</si>
  <si>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</si>
  <si>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</si>
  <si>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</si>
  <si>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</si>
  <si>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</si>
  <si>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</si>
  <si>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</si>
  <si>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</si>
  <si>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</si>
  <si>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</si>
  <si>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</si>
  <si>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</si>
  <si>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</si>
  <si>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</si>
  <si>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</si>
  <si>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</si>
  <si>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</si>
  <si>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</si>
  <si>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</si>
  <si>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</si>
  <si>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</si>
  <si>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</si>
  <si>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</si>
  <si>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</si>
  <si>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</si>
  <si>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</si>
  <si>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</si>
  <si>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</si>
  <si>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</si>
  <si>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</si>
  <si>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</si>
  <si>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</si>
  <si>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</si>
  <si>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</si>
  <si>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</si>
  <si>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</si>
  <si>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</si>
  <si>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</si>
  <si>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</si>
  <si>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</si>
  <si>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</si>
  <si>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</si>
  <si>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</si>
  <si>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</si>
  <si>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</si>
  <si>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</si>
  <si>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</si>
  <si>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</si>
  <si>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</si>
  <si>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</si>
  <si>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</si>
  <si>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</si>
  <si>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</si>
  <si>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</si>
  <si>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</si>
  <si>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</si>
  <si>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</si>
  <si>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</si>
  <si>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</si>
  <si>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</si>
  <si>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</si>
  <si>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</si>
  <si>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</si>
  <si>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</si>
  <si>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</si>
  <si>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</si>
  <si>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</si>
  <si>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</si>
  <si>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</si>
  <si>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</si>
  <si>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</si>
  <si>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</si>
  <si>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</si>
  <si>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</si>
  <si>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</si>
  <si>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</si>
  <si>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</si>
  <si>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</si>
  <si>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</si>
  <si>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</si>
  <si>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</si>
  <si>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</si>
  <si>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</si>
  <si>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</si>
  <si>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</si>
  <si>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</si>
  <si>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</si>
  <si>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</si>
  <si>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</si>
  <si>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</si>
  <si>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</si>
  <si>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</si>
  <si>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</si>
  <si>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</si>
  <si>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</si>
  <si>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</si>
  <si>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</si>
  <si>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</si>
  <si>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</si>
  <si>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</si>
  <si>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</si>
  <si>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</si>
  <si>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</si>
  <si>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</si>
  <si>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</si>
  <si>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</si>
  <si>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</si>
  <si>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</si>
  <si>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</si>
  <si>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</si>
  <si>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</si>
  <si>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</si>
  <si>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</si>
  <si>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</si>
  <si>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</si>
  <si>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</si>
  <si>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</si>
  <si>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</si>
  <si>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</si>
  <si>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</si>
  <si>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</si>
  <si>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</si>
  <si>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</si>
  <si>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</si>
  <si>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</si>
  <si>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</si>
  <si>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</si>
  <si>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</si>
  <si>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</si>
  <si>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</si>
  <si>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</si>
  <si>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</si>
  <si>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</si>
  <si>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</si>
  <si>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</si>
  <si>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</si>
  <si>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</si>
  <si>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</si>
  <si>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</si>
  <si>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</si>
  <si>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</si>
  <si>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</si>
  <si>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</si>
  <si>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</si>
  <si>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</si>
  <si>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</si>
  <si>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</si>
  <si>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</si>
  <si>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</si>
  <si>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</si>
  <si>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</si>
  <si>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</si>
  <si>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</si>
  <si>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</si>
  <si>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</si>
  <si>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</si>
  <si>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</si>
  <si>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</si>
  <si>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</si>
  <si>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</si>
  <si>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</si>
  <si>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</si>
  <si>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</si>
  <si>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</si>
  <si>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</si>
  <si>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</si>
  <si>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</si>
  <si>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</si>
  <si>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</si>
  <si>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</si>
  <si>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</si>
  <si>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</si>
  <si>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</si>
  <si>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</si>
  <si>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</si>
  <si>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</si>
  <si>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</si>
  <si>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</si>
  <si>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</si>
  <si>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</si>
  <si>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</si>
  <si>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</si>
  <si>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</si>
  <si>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</si>
  <si>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</si>
  <si>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</si>
  <si>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</si>
  <si>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</si>
  <si>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</si>
  <si>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</si>
  <si>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</si>
  <si>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</si>
  <si>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</si>
  <si>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</si>
  <si>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</si>
  <si>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</si>
  <si>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</si>
  <si>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</si>
  <si>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</si>
  <si>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</si>
  <si>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</si>
  <si>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</si>
  <si>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</si>
  <si>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</si>
  <si>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</si>
  <si>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</si>
  <si>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</si>
  <si>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</si>
  <si>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</si>
  <si>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</si>
  <si>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</si>
  <si>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</si>
  <si>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</si>
  <si>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</si>
  <si>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</si>
  <si>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</si>
  <si>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</si>
  <si>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</si>
  <si>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</si>
  <si>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</si>
  <si>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</si>
  <si>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</si>
  <si>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</si>
  <si>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</si>
  <si>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</si>
  <si>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</si>
  <si>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</si>
  <si>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</si>
  <si>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</si>
  <si>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</si>
  <si>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</si>
  <si>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</si>
  <si>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</si>
  <si>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</si>
  <si>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</si>
  <si>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</si>
  <si>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</si>
  <si>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</si>
  <si>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</si>
  <si>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</si>
  <si>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</si>
  <si>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</si>
  <si>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</si>
  <si>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</si>
  <si>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</si>
  <si>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</si>
  <si>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</si>
  <si>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</si>
  <si>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</si>
  <si>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</si>
  <si>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</si>
  <si>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</si>
  <si>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</si>
  <si>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</si>
  <si>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</si>
  <si>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</si>
  <si>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</si>
  <si>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</si>
  <si>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</si>
  <si>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</si>
  <si>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</si>
  <si>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</si>
  <si>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</si>
  <si>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</si>
  <si>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</si>
  <si>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</si>
  <si>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</si>
  <si>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</si>
  <si>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</si>
  <si>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</si>
  <si>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</si>
  <si>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</si>
  <si>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</si>
  <si>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</si>
  <si>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</si>
  <si>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</si>
  <si>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</si>
  <si>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</si>
  <si>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</si>
  <si>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</si>
  <si>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</si>
  <si>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</si>
  <si>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</si>
  <si>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</si>
  <si>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</si>
  <si>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</si>
  <si>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</si>
  <si>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</si>
  <si>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</si>
  <si>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</si>
  <si>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</si>
  <si>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</si>
  <si>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</si>
  <si>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</si>
  <si>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</si>
  <si>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</si>
  <si>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</si>
  <si>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</si>
  <si>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</si>
  <si>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</si>
  <si>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</si>
  <si>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</si>
  <si>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</si>
  <si>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</si>
  <si>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</si>
  <si>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</si>
  <si>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</si>
  <si>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</si>
  <si>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</si>
  <si>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</si>
  <si>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</si>
  <si>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</si>
  <si>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</si>
  <si>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</si>
  <si>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</si>
  <si>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</si>
  <si>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</si>
  <si>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</si>
  <si>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</si>
  <si>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</si>
  <si>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</si>
  <si>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</si>
  <si>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</si>
  <si>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</si>
  <si>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</si>
  <si>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</si>
  <si>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</si>
  <si>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</si>
  <si>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</si>
  <si>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</si>
  <si>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</si>
  <si>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</si>
  <si>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</si>
  <si>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</si>
  <si>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</si>
  <si>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</si>
  <si>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</si>
  <si>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</si>
  <si>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</si>
  <si>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</si>
  <si>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</si>
  <si>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</si>
  <si>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</si>
  <si>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</si>
  <si>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</si>
  <si>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</si>
  <si>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</si>
  <si>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</si>
  <si>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</si>
  <si>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</si>
  <si>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</si>
  <si>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</si>
  <si>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</si>
  <si>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</si>
  <si>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</si>
  <si>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</si>
  <si>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</si>
  <si>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</si>
  <si>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</si>
  <si>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</si>
  <si>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</si>
  <si>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</si>
  <si>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</si>
  <si>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</si>
  <si>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</si>
  <si>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</si>
  <si>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</si>
  <si>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</si>
  <si>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</si>
  <si>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</si>
  <si>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</si>
  <si>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</si>
  <si>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</si>
  <si>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</si>
  <si>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</si>
  <si>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</si>
  <si>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</si>
  <si>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</si>
  <si>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</si>
  <si>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</si>
  <si>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</si>
  <si>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</si>
  <si>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</si>
  <si>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</si>
  <si>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</si>
  <si>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</si>
  <si>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</si>
  <si>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</si>
  <si>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</si>
  <si>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</si>
  <si>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</si>
  <si>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</si>
  <si>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</si>
  <si>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</si>
  <si>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</si>
  <si>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</si>
  <si>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</si>
  <si>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</si>
  <si>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</si>
  <si>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</si>
  <si>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</si>
  <si>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</si>
  <si>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</si>
  <si>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</si>
  <si>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</si>
  <si>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</si>
  <si>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</si>
  <si>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</si>
  <si>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</si>
  <si>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</si>
  <si>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</si>
  <si>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</si>
  <si>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</si>
  <si>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</si>
  <si>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</si>
  <si>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</si>
  <si>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</si>
  <si>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</si>
  <si>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</si>
  <si>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</si>
  <si>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</si>
  <si>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</si>
  <si>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</si>
  <si>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</si>
  <si>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</si>
  <si>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</si>
  <si>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</si>
  <si>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</si>
  <si>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</si>
  <si>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</si>
  <si>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</si>
  <si>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</si>
  <si>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</si>
  <si>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</si>
  <si>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</si>
  <si>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</si>
  <si>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</si>
  <si>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</si>
  <si>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</si>
  <si>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</si>
  <si>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</si>
  <si>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</si>
  <si>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</si>
  <si>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</si>
  <si>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</si>
  <si>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</si>
  <si>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</si>
  <si>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</si>
  <si>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</si>
  <si>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</si>
  <si>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</si>
  <si>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</si>
  <si>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</si>
  <si>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</si>
  <si>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</si>
  <si>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</si>
  <si>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</si>
  <si>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</si>
  <si>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</si>
  <si>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</si>
  <si>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</si>
  <si>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</si>
  <si>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</si>
  <si>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</si>
  <si>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</si>
  <si>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</si>
  <si>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</si>
  <si>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</si>
  <si>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</si>
  <si>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</si>
  <si>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</si>
  <si>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</si>
  <si>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</si>
  <si>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</si>
  <si>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</si>
  <si>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</si>
  <si>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</si>
  <si>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</si>
  <si>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</si>
  <si>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</si>
  <si>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</si>
  <si>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</si>
  <si>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</si>
  <si>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</si>
  <si>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</si>
  <si>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</si>
  <si>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</si>
  <si>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</si>
  <si>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</si>
  <si>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</si>
  <si>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</si>
  <si>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</si>
  <si>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</si>
  <si>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</si>
  <si>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</si>
  <si>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</si>
  <si>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</si>
  <si>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</si>
  <si>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</si>
  <si>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</si>
  <si>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</si>
  <si>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</si>
  <si>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</si>
  <si>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</si>
  <si>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</si>
  <si>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</si>
  <si>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</si>
  <si>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</si>
  <si>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</si>
  <si>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</si>
  <si>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</si>
  <si>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</si>
  <si>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</si>
  <si>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</si>
  <si>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</si>
  <si>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</si>
  <si>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</si>
  <si>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</si>
  <si>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</si>
  <si>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</si>
  <si>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</si>
  <si>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</si>
  <si>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</si>
  <si>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</si>
  <si>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</si>
  <si>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</si>
  <si>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</si>
  <si>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</si>
  <si>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</si>
  <si>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</si>
  <si>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</si>
  <si>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</si>
  <si>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</si>
  <si>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</si>
  <si>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</si>
  <si>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</si>
  <si>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</si>
  <si>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</si>
  <si>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</si>
  <si>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</si>
  <si>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</si>
  <si>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</si>
  <si>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</si>
  <si>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</si>
  <si>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</si>
  <si>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</si>
  <si>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</si>
  <si>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</si>
  <si>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</si>
  <si>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</si>
  <si>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</si>
  <si>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</si>
  <si>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</si>
  <si>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</si>
  <si>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</si>
  <si>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</si>
  <si>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</si>
  <si>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</si>
  <si>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</si>
  <si>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</si>
  <si>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</si>
  <si>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</si>
  <si>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</si>
  <si>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</si>
  <si>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</si>
  <si>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</si>
  <si>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</si>
  <si>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</si>
  <si>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</si>
  <si>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</si>
  <si>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</si>
  <si>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</si>
  <si>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</si>
  <si>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</si>
  <si>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</si>
  <si>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</si>
  <si>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</si>
  <si>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</si>
  <si>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</si>
  <si>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</si>
  <si>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</si>
  <si>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</si>
  <si>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</si>
  <si>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</si>
  <si>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</si>
  <si>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</si>
  <si>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</si>
  <si>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</si>
  <si>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</si>
  <si>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</si>
  <si>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</si>
  <si>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</si>
  <si>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</si>
  <si>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</si>
  <si>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</si>
  <si>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</si>
  <si>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</si>
  <si>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</si>
  <si>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</si>
  <si>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</si>
  <si>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</si>
  <si>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</si>
  <si>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</si>
  <si>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</si>
  <si>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</si>
  <si>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</si>
  <si>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</si>
  <si>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</si>
  <si>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</si>
  <si>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</si>
  <si>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</si>
  <si>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</si>
  <si>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</si>
  <si>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</si>
  <si>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</si>
  <si>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</si>
  <si>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</si>
  <si>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</si>
  <si>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</si>
  <si>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</si>
  <si>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</si>
  <si>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</si>
  <si>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</si>
  <si>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</si>
  <si>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</si>
  <si>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</si>
  <si>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</si>
  <si>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</si>
  <si>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</si>
  <si>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</si>
  <si>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</si>
  <si>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</si>
  <si>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</si>
  <si>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</si>
  <si>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</si>
  <si>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</si>
  <si>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</si>
  <si>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</si>
  <si>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</si>
  <si>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</si>
  <si>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</si>
  <si>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</si>
  <si>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</si>
  <si>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</si>
  <si>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</si>
  <si>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</si>
  <si>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</si>
  <si>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</si>
  <si>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</si>
  <si>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</si>
  <si>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</si>
  <si>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</si>
  <si>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</si>
  <si>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</si>
  <si>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</si>
  <si>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</si>
  <si>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</si>
  <si>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</si>
  <si>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</si>
  <si>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</si>
  <si>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</si>
  <si>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</si>
  <si>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</si>
  <si>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</si>
  <si>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</si>
  <si>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</si>
  <si>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</si>
  <si>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</si>
  <si>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</si>
  <si>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</si>
  <si>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</si>
  <si>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</si>
  <si>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</si>
  <si>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</si>
  <si>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</si>
  <si>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</si>
  <si>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</si>
  <si>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</si>
  <si>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</si>
  <si>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</si>
  <si>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</si>
  <si>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</si>
  <si>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</si>
  <si>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</si>
  <si>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</si>
  <si>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</si>
  <si>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</si>
  <si>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</si>
  <si>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</si>
  <si>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</si>
  <si>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</si>
  <si>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</si>
  <si>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</si>
  <si>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</si>
  <si>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</si>
  <si>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</si>
  <si>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</si>
  <si>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</si>
  <si>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</si>
  <si>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</si>
  <si>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</si>
  <si>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</si>
  <si>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</si>
  <si>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</si>
  <si>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</si>
  <si>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</si>
  <si>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</si>
  <si>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</si>
  <si>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</si>
  <si>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</si>
  <si>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</si>
  <si>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</si>
  <si>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</si>
  <si>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</si>
  <si>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</si>
  <si>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</si>
  <si>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</si>
  <si>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</si>
  <si>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</si>
  <si>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</si>
  <si>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</si>
  <si>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</si>
  <si>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</si>
  <si>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</si>
  <si>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</si>
  <si>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</si>
  <si>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</si>
  <si>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</si>
  <si>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</si>
  <si>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</si>
  <si>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</si>
  <si>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</si>
  <si>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</si>
  <si>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</si>
  <si>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</si>
  <si>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</si>
  <si>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</si>
  <si>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</si>
  <si>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</si>
  <si>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</si>
  <si>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</si>
  <si>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</si>
  <si>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</si>
  <si>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</si>
  <si>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</si>
  <si>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</si>
  <si>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</si>
  <si>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</si>
  <si>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</si>
  <si>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</si>
  <si>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</si>
  <si>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</si>
  <si>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</si>
  <si>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</si>
  <si>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</si>
  <si>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</si>
  <si>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</si>
  <si>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</si>
  <si>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</si>
  <si>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</si>
  <si>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</si>
  <si>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</si>
  <si>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</si>
  <si>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</si>
  <si>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</si>
  <si>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</si>
  <si>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</si>
  <si>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</si>
  <si>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</si>
  <si>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</si>
  <si>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</si>
  <si>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</si>
  <si>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</si>
  <si>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</si>
  <si>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</si>
  <si>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</si>
  <si>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</si>
  <si>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</si>
  <si>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</si>
  <si>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</si>
  <si>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</si>
  <si>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</si>
  <si>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</si>
  <si>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</si>
  <si>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</si>
  <si>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</si>
  <si>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</si>
  <si>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</si>
  <si>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</si>
  <si>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</si>
  <si>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</si>
  <si>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</si>
  <si>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</si>
  <si>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</si>
  <si>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</si>
  <si>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</si>
  <si>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</si>
  <si>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</si>
  <si>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</si>
  <si>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</si>
  <si>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</si>
  <si>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</si>
  <si>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</si>
  <si>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</si>
  <si>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</si>
  <si>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</si>
  <si>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</si>
  <si>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</si>
  <si>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</si>
  <si>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</si>
  <si>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</si>
  <si>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</si>
  <si>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</si>
  <si>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</si>
  <si>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</si>
  <si>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</si>
  <si>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</si>
  <si>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</si>
  <si>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</si>
  <si>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</si>
  <si>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</si>
  <si>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</si>
  <si>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</si>
  <si>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</si>
  <si>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</si>
  <si>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</si>
  <si>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</si>
  <si>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</si>
  <si>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</si>
  <si>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</si>
  <si>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</si>
  <si>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</si>
  <si>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</si>
  <si>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</si>
  <si>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</si>
  <si>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</si>
  <si>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</si>
  <si>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</si>
  <si>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</si>
  <si>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</si>
  <si>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</si>
  <si>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</si>
  <si>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</si>
  <si>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</si>
  <si>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</si>
  <si>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</si>
  <si>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</si>
  <si>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</si>
  <si>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</si>
  <si>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</si>
  <si>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</si>
  <si>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</si>
  <si>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</si>
  <si>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</si>
  <si>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</si>
  <si>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</si>
  <si>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</si>
  <si>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</si>
  <si>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</si>
  <si>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</si>
  <si>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</si>
  <si>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</si>
  <si>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</si>
  <si>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</si>
  <si>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</si>
  <si>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</si>
  <si>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</si>
  <si>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</si>
  <si>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</si>
  <si>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</si>
  <si>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</si>
  <si>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</si>
  <si>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</si>
  <si>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</si>
  <si>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</si>
  <si>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</si>
  <si>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</si>
  <si>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</si>
  <si>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</si>
  <si>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</si>
  <si>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</si>
  <si>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</si>
  <si>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</si>
  <si>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</si>
  <si>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</si>
  <si>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</si>
  <si>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</si>
  <si>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</si>
  <si>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</si>
  <si>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</si>
  <si>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</si>
  <si>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</si>
  <si>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</si>
  <si>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</si>
  <si>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</si>
  <si>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</si>
  <si>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</si>
  <si>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</si>
  <si>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</si>
  <si>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</si>
  <si>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</si>
  <si>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</si>
  <si>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</si>
  <si>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</si>
  <si>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</si>
  <si>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</si>
  <si>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</si>
  <si>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</si>
  <si>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</si>
  <si>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</si>
  <si>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</si>
  <si>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</si>
  <si>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</si>
  <si>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</si>
  <si>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</si>
  <si>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</si>
  <si>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</si>
  <si>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</si>
  <si>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</si>
  <si>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</si>
  <si>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</si>
  <si>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</si>
  <si>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</si>
  <si>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</si>
  <si>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</si>
  <si>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</si>
  <si>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</si>
  <si>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</si>
  <si>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</si>
  <si>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</si>
  <si>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</si>
  <si>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</si>
  <si>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</si>
  <si>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</si>
  <si>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</si>
  <si>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</si>
  <si>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</si>
  <si>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</si>
  <si>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</si>
  <si>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</si>
  <si>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</si>
  <si>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</si>
  <si>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</si>
  <si>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</si>
  <si>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</si>
  <si>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</si>
  <si>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</si>
  <si>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</si>
  <si>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</si>
  <si>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</si>
  <si>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</si>
  <si>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</si>
  <si>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</si>
  <si>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</si>
  <si>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</si>
  <si>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</si>
  <si>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</si>
  <si>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</si>
  <si>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</si>
  <si>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</si>
  <si>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</si>
  <si>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</si>
  <si>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</si>
  <si>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</si>
  <si>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</si>
  <si>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</si>
  <si>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</si>
  <si>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</si>
  <si>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</si>
  <si>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</si>
  <si>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</si>
  <si>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</si>
  <si>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</si>
  <si>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</si>
  <si>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</si>
  <si>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</si>
  <si>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</si>
  <si>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</si>
  <si>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</si>
  <si>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</si>
  <si>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</si>
  <si>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</si>
  <si>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</si>
  <si>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</si>
  <si>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</si>
  <si>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</si>
  <si>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</si>
  <si>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</si>
  <si>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</si>
  <si>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</si>
  <si>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</si>
  <si>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</si>
  <si>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</si>
  <si>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</si>
  <si>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</si>
  <si>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</si>
  <si>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</si>
  <si>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</si>
  <si>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</si>
  <si>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</si>
  <si>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</si>
  <si>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</si>
  <si>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</si>
  <si>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</si>
  <si>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</si>
  <si>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</si>
  <si>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</si>
  <si>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</si>
  <si>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</si>
  <si>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</si>
  <si>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</si>
  <si>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</si>
  <si>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</si>
  <si>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</si>
  <si>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</si>
  <si>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</si>
  <si>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</si>
  <si>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</si>
  <si>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</si>
  <si>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</si>
  <si>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</si>
  <si>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</si>
  <si>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</si>
  <si>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</si>
  <si>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</si>
  <si>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</si>
  <si>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</si>
  <si>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</si>
  <si>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</si>
  <si>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</si>
  <si>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</si>
  <si>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</si>
  <si>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</si>
  <si>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</si>
  <si>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</si>
  <si>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</si>
  <si>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</si>
  <si>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</si>
  <si>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</si>
  <si>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</si>
  <si>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</si>
  <si>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</si>
  <si>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</si>
  <si>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</si>
  <si>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</si>
  <si>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</si>
  <si>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</si>
  <si>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</si>
  <si>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</si>
  <si>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</si>
  <si>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</si>
  <si>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</si>
  <si>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</si>
  <si>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</si>
  <si>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</si>
  <si>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</si>
  <si>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</si>
  <si>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</si>
  <si>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</si>
  <si>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</si>
  <si>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</si>
  <si>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</si>
  <si>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</si>
  <si>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</si>
  <si>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</si>
  <si>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</si>
  <si>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</si>
  <si>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</si>
  <si>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</si>
  <si>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</si>
  <si>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</si>
  <si>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</si>
  <si>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</si>
  <si>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</si>
  <si>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</si>
  <si>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</si>
  <si>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</si>
  <si>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</si>
  <si>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</si>
  <si>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</si>
  <si>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</si>
  <si>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</si>
  <si>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</si>
  <si>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</si>
  <si>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</si>
  <si>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</si>
  <si>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</si>
  <si>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</si>
  <si>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</si>
  <si>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</si>
  <si>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</si>
  <si>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</si>
  <si>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</si>
  <si>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</si>
  <si>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</si>
  <si>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</si>
  <si>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</si>
  <si>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</si>
  <si>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</si>
  <si>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</si>
  <si>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</si>
  <si>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</si>
  <si>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</si>
  <si>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</si>
  <si>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</si>
  <si>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</si>
  <si>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</si>
  <si>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</si>
  <si>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</si>
  <si>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</si>
  <si>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</si>
  <si>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</si>
  <si>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</si>
  <si>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</si>
  <si>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</si>
  <si>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</si>
  <si>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</si>
  <si>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</si>
  <si>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</si>
  <si>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</si>
  <si>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</si>
  <si>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</si>
  <si>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</si>
  <si>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</si>
  <si>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</si>
  <si>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</si>
  <si>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</si>
  <si>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</si>
  <si>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</si>
  <si>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</si>
  <si>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</si>
  <si>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</si>
  <si>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</si>
  <si>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</si>
  <si>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</si>
  <si>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</si>
  <si>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</si>
  <si>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</si>
  <si>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</si>
  <si>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</si>
  <si>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</si>
  <si>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</si>
  <si>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</si>
  <si>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</si>
  <si>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</si>
  <si>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</si>
  <si>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</si>
  <si>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</si>
  <si>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</si>
  <si>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</si>
  <si>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</si>
  <si>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</si>
  <si>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</si>
  <si>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</si>
  <si>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</si>
  <si>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</si>
  <si>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</si>
  <si>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</si>
  <si>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</si>
  <si>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</si>
  <si>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</si>
  <si>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</si>
  <si>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</si>
  <si>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</si>
  <si>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</si>
  <si>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</si>
  <si>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</si>
  <si>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</si>
  <si>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</si>
  <si>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</si>
  <si>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</si>
  <si>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</si>
  <si>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</si>
  <si>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</si>
  <si>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</si>
  <si>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</si>
  <si>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</si>
  <si>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</si>
  <si>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</si>
  <si>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</si>
  <si>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</si>
  <si>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</si>
  <si>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</si>
  <si>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</si>
  <si>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</si>
  <si>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</si>
  <si>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</si>
  <si>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</si>
  <si>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</si>
  <si>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</si>
  <si>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</si>
  <si>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</si>
  <si>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</si>
  <si>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</si>
  <si>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</si>
  <si>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</si>
  <si>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</si>
  <si>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</si>
  <si>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</si>
  <si>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</si>
  <si>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</si>
  <si>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</si>
  <si>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</si>
  <si>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</si>
  <si>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</si>
  <si>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</si>
  <si>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</si>
  <si>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</si>
  <si>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</si>
  <si>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</si>
  <si>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</si>
  <si>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</si>
  <si>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</si>
  <si>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</si>
  <si>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</si>
  <si>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</si>
  <si>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</si>
  <si>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</si>
  <si>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</si>
  <si>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</si>
  <si>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</si>
  <si>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</si>
  <si>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</si>
  <si>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</si>
  <si>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</si>
  <si>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</si>
  <si>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</si>
  <si>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</si>
  <si>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</si>
  <si>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</si>
  <si>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</si>
  <si>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</si>
  <si>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</si>
  <si>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</si>
  <si>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</si>
  <si>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</si>
  <si>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</si>
  <si>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</si>
  <si>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</si>
  <si>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</si>
  <si>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</si>
  <si>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</si>
  <si>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</si>
  <si>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</si>
  <si>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</si>
  <si>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</si>
  <si>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</si>
  <si>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</si>
  <si>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</si>
  <si>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</si>
  <si>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</si>
  <si>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</si>
  <si>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</si>
  <si>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</si>
  <si>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</si>
  <si>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</si>
  <si>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</si>
  <si>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</si>
  <si>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</si>
  <si>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</si>
  <si>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</si>
  <si>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</si>
  <si>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</si>
  <si>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</si>
  <si>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</si>
  <si>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</si>
  <si>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</si>
  <si>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</si>
  <si>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</si>
  <si>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</si>
  <si>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</si>
  <si>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</si>
  <si>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</si>
  <si>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</si>
  <si>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</si>
  <si>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</si>
  <si>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</si>
  <si>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</si>
  <si>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</si>
  <si>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</si>
  <si>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</si>
  <si>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</si>
  <si>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</si>
  <si>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</si>
  <si>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</si>
  <si>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</si>
  <si>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</si>
  <si>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</si>
  <si>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</si>
  <si>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</si>
  <si>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</si>
  <si>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</si>
  <si>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</si>
  <si>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</si>
  <si>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</si>
  <si>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</si>
  <si>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</si>
  <si>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</si>
  <si>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</si>
  <si>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</si>
  <si>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</si>
  <si>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</si>
  <si>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</si>
  <si>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</si>
  <si>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</si>
  <si>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</si>
  <si>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</si>
  <si>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</si>
  <si>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</si>
  <si>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</si>
  <si>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</si>
  <si>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</si>
  <si>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</si>
  <si>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</si>
  <si>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</si>
  <si>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</si>
  <si>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</si>
  <si>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</si>
  <si>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</si>
  <si>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</si>
  <si>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</si>
  <si>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</si>
  <si>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</si>
  <si>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</si>
  <si>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</si>
  <si>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</si>
  <si>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</si>
  <si>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</si>
  <si>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</si>
  <si>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</si>
  <si>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</si>
  <si>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</si>
  <si>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</si>
  <si>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</si>
  <si>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</si>
  <si>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</si>
  <si>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</si>
  <si>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</si>
  <si>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</si>
  <si>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</si>
  <si>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</si>
  <si>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</si>
  <si>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</si>
  <si>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</si>
  <si>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</si>
  <si>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</si>
  <si>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</si>
  <si>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</si>
  <si>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</si>
  <si>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</si>
  <si>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</si>
  <si>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</si>
  <si>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</si>
  <si>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</si>
  <si>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</si>
  <si>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</si>
  <si>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</si>
  <si>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</si>
  <si>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</si>
  <si>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</si>
  <si>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</si>
  <si>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</si>
  <si>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</si>
  <si>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</si>
  <si>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</si>
  <si>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</si>
  <si>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</si>
  <si>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</si>
  <si>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</si>
  <si>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</si>
  <si>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</si>
  <si>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</si>
  <si>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</si>
  <si>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</si>
  <si>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</si>
  <si>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</si>
  <si>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</si>
  <si>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</si>
  <si>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</si>
  <si>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</si>
  <si>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</si>
  <si>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</si>
  <si>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</si>
  <si>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</si>
  <si>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</si>
  <si>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</si>
  <si>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</si>
  <si>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</si>
  <si>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</si>
  <si>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</si>
  <si>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</si>
  <si>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</si>
  <si>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</si>
  <si>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</si>
  <si>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</si>
  <si>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</si>
  <si>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</si>
  <si>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</si>
  <si>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</si>
  <si>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</si>
  <si>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</si>
  <si>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</si>
  <si>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</si>
  <si>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</si>
  <si>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</si>
  <si>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</si>
  <si>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</si>
  <si>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</si>
  <si>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</si>
  <si>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</si>
  <si>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</si>
  <si>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</si>
  <si>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</si>
  <si>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</si>
  <si>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</si>
  <si>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</si>
  <si>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</si>
  <si>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</si>
  <si>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</si>
  <si>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</si>
  <si>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</si>
  <si>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</si>
  <si>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</si>
  <si>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</si>
  <si>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</si>
  <si>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</si>
  <si>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</si>
  <si>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</si>
  <si>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</si>
  <si>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</si>
  <si>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</si>
  <si>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</si>
  <si>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</si>
  <si>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</si>
  <si>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</si>
  <si>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</si>
  <si>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</si>
  <si>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</si>
  <si>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</si>
  <si>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</si>
  <si>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</si>
  <si>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</si>
  <si>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</si>
  <si>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</si>
  <si>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</si>
  <si>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</si>
  <si>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</si>
  <si>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</si>
  <si>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</si>
  <si>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</si>
  <si>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</si>
  <si>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</si>
  <si>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</si>
  <si>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</si>
  <si>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</si>
  <si>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</si>
  <si>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</si>
  <si>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</si>
  <si>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</si>
  <si>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</si>
  <si>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</si>
  <si>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</si>
  <si>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</si>
  <si>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</si>
  <si>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</si>
  <si>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</si>
  <si>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</si>
  <si>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</si>
  <si>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</si>
  <si>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</si>
  <si>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</si>
  <si>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</si>
  <si>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</si>
  <si>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</si>
  <si>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</si>
  <si>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</si>
  <si>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</si>
  <si>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</si>
  <si>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</si>
  <si>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</si>
  <si>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</si>
  <si>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</si>
  <si>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</si>
  <si>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</si>
  <si>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</si>
  <si>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</si>
  <si>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</si>
  <si>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</si>
  <si>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</si>
  <si>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</si>
  <si>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</si>
  <si>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</si>
  <si>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</si>
  <si>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</si>
  <si>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</si>
  <si>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</si>
  <si>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</si>
  <si>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</si>
  <si>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</si>
  <si>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</si>
  <si>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</si>
  <si>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</si>
  <si>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</si>
  <si>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</si>
  <si>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</si>
  <si>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</si>
  <si>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</si>
  <si>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</si>
  <si>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</si>
  <si>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</si>
  <si>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</si>
  <si>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</si>
  <si>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</si>
  <si>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</si>
  <si>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</si>
  <si>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</si>
  <si>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</si>
  <si>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</si>
  <si>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</si>
  <si>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</si>
  <si>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</si>
  <si>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</si>
  <si>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</si>
  <si>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</si>
  <si>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</si>
  <si>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</si>
  <si>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</si>
  <si>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</si>
  <si>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</si>
  <si>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</si>
  <si>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</si>
  <si>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</si>
  <si>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</si>
  <si>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</si>
  <si>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</si>
  <si>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</si>
  <si>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</si>
  <si>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</si>
  <si>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</si>
  <si>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</si>
  <si>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</si>
  <si>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</si>
  <si>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</si>
  <si>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</si>
  <si>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</si>
  <si>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</si>
  <si>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</si>
  <si>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</si>
  <si>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</si>
  <si>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</si>
  <si>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</si>
  <si>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</si>
  <si>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</si>
  <si>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</si>
  <si>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</si>
  <si>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</si>
  <si>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</si>
  <si>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</si>
  <si>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</si>
  <si>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</si>
  <si>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</si>
  <si>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</si>
  <si>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</si>
  <si>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</si>
  <si>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</si>
  <si>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</si>
  <si>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</si>
  <si>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</si>
  <si>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</si>
  <si>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</si>
  <si>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</si>
  <si>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</si>
  <si>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</si>
  <si>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</si>
  <si>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</si>
  <si>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</si>
  <si>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</si>
  <si>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</si>
  <si>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</si>
  <si>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</si>
  <si>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</si>
  <si>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</si>
  <si>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</si>
  <si>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</si>
  <si>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</si>
  <si>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</si>
  <si>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</si>
  <si>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</si>
  <si>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</si>
  <si>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</si>
  <si>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</si>
  <si>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</si>
  <si>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</si>
  <si>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</si>
  <si>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</si>
  <si>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</si>
  <si>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</si>
  <si>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</si>
  <si>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</si>
  <si>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</si>
  <si>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</si>
  <si>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</si>
  <si>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</si>
  <si>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</si>
  <si>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</si>
  <si>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</si>
  <si>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</si>
  <si>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</si>
  <si>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</si>
  <si>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</si>
  <si>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</si>
  <si>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</si>
  <si>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</si>
  <si>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</si>
  <si>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</si>
  <si>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</si>
  <si>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</si>
  <si>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</si>
  <si>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</si>
  <si>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</si>
  <si>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</si>
  <si>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</si>
  <si>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</si>
  <si>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</si>
  <si>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</si>
  <si>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</si>
  <si>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</si>
  <si>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</si>
  <si>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</si>
  <si>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</si>
  <si>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</si>
  <si>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</si>
  <si>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</si>
  <si>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</si>
  <si>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</si>
  <si>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</si>
  <si>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</si>
  <si>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</si>
  <si>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</si>
  <si>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</si>
  <si>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</si>
  <si>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</si>
  <si>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</si>
  <si>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</si>
  <si>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</si>
  <si>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</si>
  <si>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</si>
  <si>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</si>
  <si>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</si>
  <si>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</si>
  <si>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</si>
  <si>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</si>
  <si>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</si>
  <si>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</si>
  <si>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</si>
  <si>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</si>
  <si>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</si>
  <si>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</si>
  <si>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</si>
  <si>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</si>
  <si>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</si>
  <si>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</si>
  <si>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</si>
  <si>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</si>
  <si>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</si>
  <si>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</si>
  <si>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</si>
  <si>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</si>
  <si>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</si>
  <si>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</si>
  <si>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</si>
  <si>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</si>
  <si>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</si>
  <si>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</si>
  <si>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</si>
  <si>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</si>
  <si>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</si>
  <si>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</si>
  <si>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</si>
  <si>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</si>
  <si>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</si>
  <si>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</si>
  <si>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</si>
  <si>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</si>
  <si>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</si>
  <si>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</si>
  <si>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</si>
  <si>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</si>
  <si>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</si>
  <si>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</si>
  <si>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</si>
  <si>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</si>
  <si>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</si>
  <si>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</si>
  <si>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</si>
  <si>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</si>
  <si>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</si>
  <si>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</si>
  <si>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</si>
  <si>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</si>
  <si>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</si>
  <si>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</si>
  <si>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</si>
  <si>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</si>
  <si>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</si>
  <si>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</si>
  <si>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</si>
  <si>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</si>
  <si>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</si>
  <si>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</si>
  <si>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</si>
  <si>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</si>
  <si>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</si>
  <si>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</si>
  <si>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</si>
  <si>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</si>
  <si>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</si>
  <si>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</si>
  <si>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</si>
  <si>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</si>
  <si>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</si>
  <si>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</si>
  <si>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</si>
  <si>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</si>
  <si>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</si>
  <si>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</si>
  <si>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</si>
  <si>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</si>
  <si>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</si>
  <si>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</si>
  <si>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</si>
  <si>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</si>
  <si>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</si>
  <si>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</si>
  <si>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</si>
  <si>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</si>
  <si>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</si>
  <si>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</si>
  <si>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</si>
  <si>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</si>
  <si>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</si>
  <si>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</si>
  <si>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</si>
  <si>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</si>
  <si>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</si>
  <si>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</si>
  <si>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</si>
  <si>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</si>
  <si>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</si>
  <si>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</si>
  <si>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</si>
  <si>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</si>
  <si>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</si>
  <si>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</si>
  <si>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</si>
  <si>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</si>
  <si>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</si>
  <si>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</si>
  <si>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</si>
  <si>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</si>
  <si>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</si>
  <si>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</si>
  <si>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</si>
  <si>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</si>
  <si>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</si>
  <si>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</si>
  <si>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</si>
  <si>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</si>
  <si>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</si>
  <si>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</si>
  <si>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</si>
  <si>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</si>
  <si>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</si>
  <si>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</si>
  <si>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</si>
  <si>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</si>
  <si>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</si>
  <si>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</si>
  <si>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</si>
  <si>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</si>
  <si>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</si>
  <si>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</si>
  <si>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</si>
  <si>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</si>
  <si>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</si>
  <si>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</si>
  <si>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</si>
  <si>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</si>
  <si>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</si>
  <si>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</si>
  <si>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</si>
  <si>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</si>
  <si>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</si>
  <si>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</si>
  <si>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</si>
  <si>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</si>
  <si>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</si>
  <si>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</si>
  <si>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</si>
  <si>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</si>
  <si>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</si>
  <si>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</si>
  <si>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</si>
  <si>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</si>
  <si>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</si>
  <si>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</si>
  <si>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</si>
  <si>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</si>
  <si>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</si>
  <si>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</si>
  <si>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</si>
  <si>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</si>
  <si>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</si>
  <si>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</si>
  <si>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</si>
  <si>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</si>
  <si>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</si>
  <si>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</si>
  <si>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</si>
  <si>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</si>
  <si>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</si>
  <si>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</si>
  <si>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</si>
  <si>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</si>
  <si>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</si>
  <si>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</si>
  <si>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</si>
  <si>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</si>
  <si>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</si>
  <si>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</si>
  <si>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</si>
  <si>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</si>
  <si>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</si>
  <si>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</si>
  <si>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</si>
  <si>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</si>
  <si>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</si>
  <si>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</si>
  <si>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</si>
  <si>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</si>
  <si>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</si>
  <si>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</si>
  <si>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</si>
  <si>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</si>
  <si>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</si>
  <si>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</si>
  <si>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</si>
  <si>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</si>
  <si>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</si>
  <si>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</si>
  <si>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</si>
  <si>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</si>
  <si>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</si>
  <si>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</si>
  <si>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</si>
  <si>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</si>
  <si>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</si>
  <si>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</si>
  <si>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</si>
  <si>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</si>
  <si>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</si>
  <si>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</si>
  <si>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</si>
  <si>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</si>
  <si>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</si>
  <si>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</si>
  <si>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</si>
  <si>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</si>
  <si>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</si>
  <si>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</si>
  <si>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</si>
  <si>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</si>
  <si>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</si>
  <si>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</si>
  <si>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</si>
  <si>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</si>
  <si>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</si>
  <si>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</si>
  <si>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</si>
  <si>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</si>
  <si>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</si>
  <si>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</si>
  <si>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</si>
  <si>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</si>
  <si>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</si>
  <si>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</si>
  <si>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</si>
  <si>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</si>
  <si>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</si>
  <si>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</si>
  <si>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</si>
  <si>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</si>
  <si>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</si>
  <si>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</si>
  <si>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</si>
  <si>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</si>
  <si>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</si>
  <si>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</si>
  <si>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</si>
  <si>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</si>
  <si>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</si>
  <si>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</si>
  <si>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</si>
  <si>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</si>
  <si>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</si>
  <si>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</si>
  <si>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</si>
  <si>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</si>
  <si>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</si>
  <si>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</si>
  <si>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</si>
  <si>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</si>
  <si>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</si>
  <si>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</si>
  <si>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</si>
  <si>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</si>
  <si>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</si>
  <si>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</si>
  <si>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</si>
  <si>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</si>
  <si>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</si>
  <si>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</si>
  <si>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</si>
  <si>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</si>
  <si>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</si>
  <si>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</si>
  <si>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</si>
  <si>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</si>
  <si>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</si>
  <si>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</si>
  <si>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</si>
  <si>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</si>
  <si>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</si>
  <si>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</si>
  <si>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</si>
  <si>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</si>
  <si>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</si>
  <si>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</si>
  <si>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</si>
  <si>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</si>
  <si>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</si>
  <si>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</si>
  <si>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</si>
  <si>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</si>
  <si>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</si>
  <si>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</si>
  <si>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</si>
  <si>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</si>
  <si>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</si>
  <si>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</si>
  <si>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</si>
  <si>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</si>
  <si>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</si>
  <si>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</si>
  <si>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</si>
  <si>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</si>
  <si>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</si>
  <si>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</si>
  <si>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</si>
  <si>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</si>
  <si>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</si>
  <si>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</si>
  <si>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</si>
  <si>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</si>
  <si>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</si>
  <si>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</si>
  <si>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</si>
  <si>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</si>
  <si>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</si>
  <si>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</si>
  <si>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</si>
  <si>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</si>
  <si>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</si>
  <si>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</si>
  <si>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</si>
  <si>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</si>
  <si>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</si>
  <si>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</si>
  <si>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</si>
  <si>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</si>
  <si>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</si>
  <si>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</si>
  <si>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</si>
  <si>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</si>
  <si>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</si>
  <si>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</si>
  <si>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</si>
  <si>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</si>
  <si>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</si>
  <si>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</si>
  <si>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</si>
  <si>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</si>
  <si>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</si>
  <si>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</si>
  <si>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</si>
  <si>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</si>
  <si>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</si>
  <si>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</si>
  <si>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</si>
  <si>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</si>
  <si>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</si>
  <si>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</si>
  <si>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</si>
  <si>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</si>
  <si>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</si>
  <si>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</si>
  <si>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</si>
  <si>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</si>
  <si>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</si>
  <si>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</si>
  <si>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</si>
  <si>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</si>
  <si>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</si>
  <si>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</si>
  <si>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</si>
  <si>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</si>
  <si>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</si>
  <si>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</si>
  <si>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</si>
  <si>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</si>
  <si>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</si>
  <si>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</si>
  <si>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</si>
  <si>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</si>
  <si>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</si>
  <si>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</si>
  <si>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</si>
  <si>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</si>
  <si>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</si>
  <si>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</si>
  <si>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</si>
  <si>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</si>
  <si>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</si>
  <si>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</si>
  <si>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</si>
  <si>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</si>
  <si>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</si>
  <si>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</si>
  <si>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</si>
  <si>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</si>
  <si>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</si>
  <si>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</si>
  <si>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</si>
  <si>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</si>
  <si>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</si>
  <si>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</si>
  <si>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</si>
  <si>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</si>
  <si>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</si>
  <si>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</si>
  <si>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</si>
  <si>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</si>
  <si>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</si>
  <si>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</si>
  <si>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</si>
  <si>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</si>
  <si>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</si>
  <si>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</si>
  <si>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</si>
  <si>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</si>
  <si>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</si>
  <si>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</si>
  <si>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</si>
  <si>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</si>
  <si>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</si>
  <si>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</si>
  <si>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</si>
  <si>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</si>
  <si>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</si>
  <si>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</si>
  <si>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</si>
  <si>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</si>
  <si>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</si>
  <si>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</si>
  <si>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</si>
  <si>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</si>
  <si>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</si>
  <si>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</si>
  <si>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</si>
  <si>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</si>
  <si>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</si>
  <si>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</si>
  <si>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</si>
  <si>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</si>
  <si>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</si>
  <si>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</si>
  <si>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</si>
  <si>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</si>
  <si>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</si>
  <si>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</si>
  <si>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</si>
  <si>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</si>
  <si>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</si>
  <si>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</si>
  <si>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</si>
  <si>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</si>
  <si>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</si>
  <si>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</si>
  <si>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</si>
  <si>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</si>
  <si>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</si>
  <si>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</si>
  <si>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</si>
  <si>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</si>
  <si>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</si>
  <si>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</si>
  <si>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</si>
  <si>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</si>
  <si>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</si>
  <si>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</si>
  <si>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</si>
  <si>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</si>
  <si>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</si>
  <si>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</si>
  <si>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</si>
  <si>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</si>
  <si>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</si>
  <si>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</si>
  <si>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</si>
  <si>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</si>
  <si>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</si>
  <si>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</si>
  <si>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</si>
  <si>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</si>
  <si>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</si>
  <si>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</si>
  <si>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</si>
  <si>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</si>
  <si>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</si>
  <si>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</si>
  <si>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</si>
  <si>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</si>
  <si>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</si>
  <si>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</si>
  <si>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</si>
  <si>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</si>
  <si>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</si>
  <si>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</si>
  <si>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</si>
  <si>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</si>
  <si>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</si>
  <si>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</si>
  <si>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</si>
  <si>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</si>
  <si>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</si>
  <si>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</si>
  <si>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</si>
  <si>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</si>
  <si>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</si>
  <si>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</si>
  <si>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</si>
  <si>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</si>
  <si>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</si>
  <si>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</si>
  <si>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</si>
  <si>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</si>
  <si>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</si>
  <si>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</si>
  <si>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</si>
  <si>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</si>
  <si>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</si>
  <si>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</si>
  <si>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</si>
  <si>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</si>
  <si>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</si>
  <si>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</si>
  <si>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</si>
  <si>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</si>
  <si>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</si>
  <si>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</si>
  <si>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</si>
  <si>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</si>
  <si>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</si>
  <si>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</si>
  <si>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</si>
  <si>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</si>
  <si>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</si>
  <si>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</si>
  <si>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</si>
  <si>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</si>
  <si>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</si>
  <si>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</si>
  <si>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</si>
  <si>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</si>
  <si>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</si>
  <si>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</si>
  <si>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</si>
  <si>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</si>
  <si>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</si>
  <si>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</si>
  <si>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</si>
  <si>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</si>
  <si>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</si>
  <si>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</si>
  <si>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</si>
  <si>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</si>
  <si>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</si>
  <si>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</si>
  <si>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</si>
  <si>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</si>
  <si>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</si>
  <si>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</si>
  <si>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</si>
  <si>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</si>
  <si>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</si>
  <si>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</si>
  <si>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</si>
  <si>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</si>
  <si>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</si>
  <si>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</si>
  <si>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</si>
  <si>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</si>
  <si>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</si>
  <si>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</si>
  <si>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</si>
  <si>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</si>
  <si>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</si>
  <si>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</si>
  <si>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</si>
  <si>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</si>
  <si>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</si>
  <si>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</si>
  <si>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</si>
  <si>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</si>
  <si>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</si>
  <si>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</si>
  <si>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</si>
  <si>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</si>
  <si>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</si>
  <si>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</si>
  <si>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</si>
  <si>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</si>
  <si>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</si>
  <si>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</si>
  <si>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</si>
  <si>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</si>
  <si>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</si>
  <si>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</si>
  <si>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</si>
  <si>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</si>
  <si>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</si>
  <si>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</si>
  <si>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</si>
  <si>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</si>
  <si>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</si>
  <si>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</si>
  <si>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</si>
  <si>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</si>
  <si>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</si>
  <si>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</si>
  <si>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</si>
  <si>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</si>
  <si>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</si>
  <si>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</si>
  <si>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</si>
  <si>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</si>
  <si>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</si>
  <si>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</si>
  <si>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</si>
  <si>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</si>
  <si>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</si>
  <si>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</si>
  <si>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</si>
  <si>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</si>
  <si>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</si>
  <si>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</si>
  <si>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</si>
  <si>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</si>
  <si>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</si>
  <si>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</si>
  <si>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</si>
  <si>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</si>
  <si>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</si>
  <si>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</si>
  <si>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</si>
  <si>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</si>
  <si>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</si>
  <si>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</si>
  <si>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</si>
  <si>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</si>
  <si>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</si>
  <si>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</si>
  <si>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</si>
  <si>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</si>
  <si>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</si>
  <si>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</si>
  <si>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</si>
  <si>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</si>
  <si>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</si>
  <si>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</si>
  <si>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</si>
  <si>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</si>
  <si>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</si>
  <si>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</si>
  <si>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</si>
  <si>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</si>
  <si>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</si>
  <si>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</si>
  <si>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</si>
  <si>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</si>
  <si>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</si>
  <si>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</si>
  <si>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</si>
  <si>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</si>
  <si>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</si>
  <si>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</si>
  <si>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</si>
  <si>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</si>
  <si>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</si>
  <si>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</si>
  <si>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</si>
  <si>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</si>
  <si>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</si>
  <si>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</si>
  <si>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</si>
  <si>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</si>
  <si>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</si>
  <si>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</si>
  <si>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</si>
  <si>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</si>
  <si>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</si>
  <si>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</si>
  <si>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</si>
  <si>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</si>
  <si>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</si>
  <si>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</si>
  <si>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</si>
  <si>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</si>
  <si>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</si>
  <si>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</si>
  <si>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</si>
  <si>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</si>
  <si>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</si>
  <si>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</si>
  <si>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</si>
  <si>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</si>
  <si>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</si>
  <si>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</si>
  <si>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</si>
  <si>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</si>
  <si>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</si>
  <si>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</si>
  <si>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</si>
  <si>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</si>
  <si>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</si>
  <si>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</si>
  <si>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</si>
  <si>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</si>
  <si>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</si>
  <si>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</si>
  <si>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</si>
  <si>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</si>
  <si>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</si>
  <si>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</si>
  <si>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</si>
  <si>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</si>
  <si>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</si>
  <si>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</si>
  <si>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</si>
  <si>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</si>
  <si>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</si>
  <si>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</si>
  <si>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</si>
  <si>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</si>
  <si>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</si>
  <si>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</si>
  <si>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</si>
  <si>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</si>
  <si>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</si>
  <si>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</si>
  <si>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</si>
  <si>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</si>
  <si>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</si>
  <si>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</si>
  <si>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</si>
  <si>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</si>
  <si>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</si>
  <si>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</si>
  <si>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</si>
  <si>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</si>
  <si>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</si>
  <si>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</si>
  <si>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</si>
  <si>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</si>
  <si>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</si>
  <si>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</si>
  <si>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</si>
  <si>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</si>
  <si>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</si>
  <si>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</si>
  <si>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</si>
  <si>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</si>
  <si>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</si>
  <si>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</si>
  <si>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</si>
  <si>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</si>
  <si>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</si>
  <si>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</si>
  <si>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</si>
  <si>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</si>
  <si>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</si>
  <si>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</si>
  <si>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</si>
  <si>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</si>
  <si>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</si>
  <si>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</si>
  <si>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</si>
  <si>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</si>
  <si>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</si>
  <si>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</si>
  <si>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</si>
  <si>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</si>
  <si>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</si>
  <si>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</si>
  <si>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</si>
  <si>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</si>
  <si>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</si>
  <si>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</si>
  <si>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</si>
  <si>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</si>
  <si>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</si>
  <si>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</si>
  <si>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</si>
  <si>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</si>
  <si>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</si>
  <si>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</si>
  <si>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</si>
  <si>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</si>
  <si>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</si>
  <si>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</si>
  <si>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</si>
  <si>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</si>
  <si>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</si>
  <si>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</si>
  <si>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</si>
  <si>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</si>
  <si>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</si>
  <si>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</si>
  <si>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</si>
  <si>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</si>
  <si>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</si>
  <si>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</si>
  <si>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</si>
  <si>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</si>
  <si>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</si>
  <si>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</si>
  <si>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</si>
  <si>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</si>
  <si>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</si>
  <si>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</si>
  <si>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</si>
  <si>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</si>
  <si>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</si>
  <si>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</si>
  <si>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</si>
  <si>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</si>
  <si>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</si>
  <si>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</si>
  <si>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</si>
  <si>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</si>
  <si>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</si>
  <si>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</si>
  <si>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</si>
  <si>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</si>
  <si>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</si>
  <si>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</si>
  <si>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</si>
  <si>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</si>
  <si>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</si>
  <si>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</si>
  <si>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</si>
  <si>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</si>
  <si>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</si>
  <si>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</si>
  <si>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</si>
  <si>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</si>
  <si>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</si>
  <si>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</si>
  <si>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</si>
  <si>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</si>
  <si>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</si>
  <si>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</si>
  <si>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</si>
  <si>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</si>
  <si>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</si>
  <si>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</si>
  <si>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</si>
  <si>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</si>
  <si>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</si>
  <si>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</si>
  <si>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</si>
  <si>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</si>
  <si>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</si>
  <si>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</si>
  <si>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</si>
  <si>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</si>
  <si>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</si>
  <si>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</si>
  <si>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</si>
  <si>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</si>
  <si>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</si>
  <si>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</si>
  <si>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</si>
  <si>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</si>
  <si>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</si>
  <si>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</si>
  <si>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</si>
  <si>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</si>
  <si>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</si>
  <si>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</si>
  <si>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</si>
  <si>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</si>
  <si>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</si>
  <si>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</si>
  <si>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</si>
  <si>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</si>
  <si>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</si>
  <si>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</si>
  <si>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</si>
  <si>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</si>
  <si>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</si>
  <si>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</si>
  <si>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</si>
  <si>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</si>
  <si>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</si>
  <si>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</si>
  <si>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</si>
  <si>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</si>
  <si>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</si>
  <si>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</si>
  <si>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</si>
  <si>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</si>
  <si>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</si>
  <si>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</si>
  <si>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</si>
  <si>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</si>
  <si>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</si>
  <si>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</si>
  <si>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</si>
  <si>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</si>
  <si>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</si>
  <si>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</si>
  <si>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</si>
  <si>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</si>
  <si>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</si>
  <si>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</si>
  <si>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</si>
  <si>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</si>
  <si>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</si>
  <si>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</si>
  <si>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</si>
  <si>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</si>
  <si>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</si>
  <si>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</si>
  <si>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</si>
  <si>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</si>
  <si>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</si>
  <si>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</si>
  <si>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</si>
  <si>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</si>
  <si>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</si>
  <si>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</si>
  <si>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</si>
  <si>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</si>
  <si>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</si>
  <si>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</si>
  <si>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</si>
  <si>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</si>
  <si>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</si>
  <si>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</si>
  <si>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</si>
  <si>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</si>
  <si>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</si>
  <si>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</si>
  <si>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</si>
  <si>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</si>
  <si>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</si>
  <si>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</si>
  <si>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</si>
  <si>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</si>
  <si>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</si>
  <si>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</si>
  <si>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</si>
  <si>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</si>
  <si>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</si>
  <si>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</si>
  <si>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</si>
  <si>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</si>
  <si>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</si>
  <si>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</si>
  <si>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</si>
  <si>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</si>
  <si>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</si>
  <si>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</si>
  <si>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</si>
  <si>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</si>
  <si>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</si>
  <si>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</si>
  <si>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</si>
  <si>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</si>
  <si>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</si>
  <si>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</si>
  <si>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</si>
  <si>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</si>
  <si>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</si>
  <si>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</si>
  <si>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</si>
  <si>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</si>
  <si>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</si>
  <si>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</si>
  <si>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</si>
  <si>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</si>
  <si>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</si>
  <si>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</si>
  <si>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</si>
  <si>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</si>
  <si>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</si>
  <si>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</si>
  <si>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</si>
  <si>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</si>
  <si>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</si>
  <si>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</si>
  <si>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</si>
  <si>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</si>
  <si>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</si>
  <si>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</si>
  <si>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</si>
  <si>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</si>
  <si>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</si>
  <si>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</si>
  <si>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</si>
  <si>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</si>
  <si>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</si>
  <si>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</si>
  <si>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</si>
  <si>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</si>
  <si>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</si>
  <si>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</si>
  <si>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</si>
  <si>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</si>
  <si>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</si>
  <si>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</si>
  <si>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</si>
  <si>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</si>
  <si>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</si>
  <si>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</si>
  <si>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</si>
  <si>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</si>
  <si>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</si>
  <si>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</si>
  <si>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</si>
  <si>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</si>
  <si>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</si>
  <si>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</si>
  <si>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</si>
  <si>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</si>
  <si>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</si>
  <si>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</si>
  <si>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</si>
  <si>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</si>
  <si>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</si>
  <si>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</si>
  <si>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</si>
  <si>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</si>
  <si>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</si>
  <si>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</si>
  <si>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</si>
  <si>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</si>
  <si>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</si>
  <si>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</si>
  <si>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</si>
  <si>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</si>
  <si>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</si>
  <si>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</si>
  <si>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</si>
  <si>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</si>
  <si>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</si>
  <si>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</si>
  <si>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</si>
  <si>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</si>
  <si>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</si>
  <si>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</si>
  <si>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</si>
  <si>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</si>
  <si>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</si>
  <si>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</si>
  <si>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</si>
  <si>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</si>
  <si>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</si>
  <si>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</si>
  <si>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</si>
  <si>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</si>
  <si>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</si>
  <si>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</si>
  <si>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</si>
  <si>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</si>
  <si>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</si>
  <si>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</si>
  <si>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</si>
  <si>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</si>
  <si>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</si>
  <si>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</si>
  <si>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</si>
  <si>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</si>
  <si>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</si>
  <si>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</si>
  <si>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</si>
  <si>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</si>
  <si>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</si>
  <si>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</si>
  <si>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</si>
  <si>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</si>
  <si>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</si>
  <si>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</si>
  <si>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</si>
  <si>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</si>
  <si>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</si>
  <si>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</si>
  <si>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</si>
  <si>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</si>
  <si>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</si>
  <si>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</si>
  <si>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</si>
  <si>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</si>
  <si>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</si>
  <si>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</si>
  <si>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</si>
  <si>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</si>
  <si>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</si>
  <si>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</si>
  <si>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</si>
  <si>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</si>
  <si>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</si>
  <si>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</si>
  <si>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</si>
  <si>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</si>
  <si>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</si>
  <si>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</si>
  <si>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</si>
  <si>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</si>
  <si>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</si>
  <si>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</si>
  <si>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</si>
  <si>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</si>
  <si>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</si>
  <si>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</si>
  <si>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</si>
  <si>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</si>
  <si>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</si>
  <si>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</si>
  <si>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</si>
  <si>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</si>
  <si>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</si>
  <si>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</si>
  <si>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</si>
  <si>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</si>
  <si>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</si>
  <si>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</si>
  <si>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</si>
  <si>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</si>
  <si>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</si>
  <si>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</si>
  <si>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</si>
  <si>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</si>
  <si>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</si>
  <si>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</si>
  <si>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</si>
  <si>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</si>
  <si>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</si>
  <si>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</si>
  <si>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</si>
  <si>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</si>
  <si>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</si>
  <si>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</si>
  <si>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</si>
  <si>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</si>
  <si>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</si>
  <si>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</si>
  <si>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</si>
  <si>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</si>
  <si>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</si>
  <si>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</si>
  <si>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</si>
  <si>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</si>
  <si>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</si>
  <si>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</si>
  <si>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</si>
  <si>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</si>
  <si>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</si>
  <si>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</si>
  <si>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</si>
  <si>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</si>
  <si>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</si>
  <si>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</si>
  <si>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</si>
  <si>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</si>
  <si>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</si>
  <si>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</si>
  <si>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</si>
  <si>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</si>
  <si>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</si>
  <si>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</si>
  <si>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</si>
  <si>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</si>
  <si>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</si>
  <si>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</si>
  <si>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</si>
  <si>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</si>
  <si>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</si>
  <si>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</si>
  <si>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</si>
  <si>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</si>
  <si>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</si>
  <si>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</si>
  <si>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</si>
  <si>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</si>
  <si>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</si>
  <si>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</si>
  <si>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</si>
  <si>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</si>
  <si>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</si>
  <si>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</si>
  <si>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</si>
  <si>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</si>
  <si>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</si>
  <si>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</si>
  <si>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</si>
  <si>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</si>
  <si>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</si>
  <si>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</si>
  <si>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</si>
  <si>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</si>
  <si>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</si>
  <si>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</si>
  <si>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</si>
  <si>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</si>
  <si>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</si>
  <si>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</si>
  <si>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</si>
  <si>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</si>
  <si>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</si>
  <si>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</si>
  <si>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</si>
  <si>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</si>
  <si>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</si>
  <si>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</si>
  <si>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</si>
  <si>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</si>
  <si>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</si>
  <si>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</si>
  <si>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</si>
  <si>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</si>
  <si>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</si>
  <si>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</si>
  <si>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</si>
  <si>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</si>
  <si>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</si>
  <si>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</si>
  <si>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</si>
  <si>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</si>
  <si>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</si>
  <si>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</si>
  <si>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</si>
  <si>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</si>
  <si>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</si>
  <si>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</si>
  <si>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</si>
  <si>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</si>
  <si>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</si>
  <si>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</si>
  <si>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</si>
  <si>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</si>
  <si>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</si>
  <si>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</si>
  <si>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</si>
  <si>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</si>
  <si>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</si>
  <si>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</si>
  <si>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</si>
  <si>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</si>
  <si>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</si>
  <si>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</si>
  <si>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</si>
  <si>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</si>
  <si>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</si>
  <si>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</si>
  <si>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</si>
  <si>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</si>
  <si>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</si>
  <si>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</si>
  <si>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</si>
  <si>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</si>
  <si>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</si>
  <si>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</si>
  <si>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</si>
  <si>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</si>
  <si>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</si>
  <si>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</si>
  <si>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</si>
  <si>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</si>
  <si>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</si>
  <si>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</si>
  <si>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</si>
  <si>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</si>
  <si>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</si>
  <si>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</si>
  <si>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</si>
  <si>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</si>
  <si>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</si>
  <si>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</si>
  <si>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</si>
  <si>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</si>
  <si>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</si>
  <si>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</si>
  <si>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</si>
  <si>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</si>
  <si>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</si>
  <si>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</si>
  <si>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</si>
  <si>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</si>
  <si>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</si>
  <si>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</si>
  <si>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</si>
  <si>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</si>
  <si>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</si>
  <si>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</si>
  <si>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</si>
  <si>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</si>
  <si>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</si>
  <si>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</si>
  <si>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</si>
  <si>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</si>
  <si>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</si>
  <si>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</si>
  <si>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</si>
  <si>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</si>
  <si>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</si>
  <si>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</si>
  <si>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</si>
  <si>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</si>
  <si>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</si>
  <si>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</si>
  <si>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</si>
  <si>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</si>
  <si>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</si>
  <si>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</si>
  <si>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</si>
  <si>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</si>
  <si>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</si>
  <si>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</si>
  <si>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</si>
  <si>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</si>
  <si>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</si>
  <si>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</si>
  <si>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</si>
  <si>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</si>
  <si>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</si>
  <si>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</si>
  <si>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</si>
  <si>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</si>
  <si>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</si>
  <si>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</si>
  <si>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</si>
  <si>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</si>
  <si>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</si>
  <si>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</si>
  <si>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</si>
  <si>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</si>
  <si>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</si>
  <si>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</si>
  <si>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</si>
  <si>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</si>
  <si>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</si>
  <si>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</si>
  <si>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</si>
  <si>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</si>
  <si>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</si>
  <si>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</si>
  <si>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</si>
  <si>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</si>
  <si>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</si>
  <si>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</si>
  <si>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</si>
  <si>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</si>
  <si>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</si>
  <si>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</si>
  <si>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</si>
  <si>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</si>
  <si>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</si>
  <si>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</si>
  <si>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</si>
  <si>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</si>
  <si>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</si>
  <si>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</si>
  <si>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</si>
  <si>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</si>
  <si>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</si>
  <si>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</si>
  <si>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</si>
  <si>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</si>
  <si>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</si>
  <si>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</si>
  <si>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</si>
  <si>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</si>
  <si>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</si>
  <si>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</si>
  <si>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</si>
  <si>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</si>
  <si>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</si>
  <si>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</si>
  <si>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</si>
  <si>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</si>
  <si>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</si>
  <si>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</si>
  <si>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</si>
  <si>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</si>
  <si>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</si>
  <si>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</si>
  <si>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</si>
  <si>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</si>
  <si>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</si>
  <si>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</si>
  <si>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</si>
  <si>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</si>
  <si>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</si>
  <si>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</si>
  <si>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</si>
  <si>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</si>
  <si>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</si>
  <si>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</si>
  <si>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</si>
  <si>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</si>
  <si>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</si>
  <si>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</si>
  <si>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</si>
  <si>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</si>
  <si>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</si>
  <si>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</si>
  <si>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</si>
  <si>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</si>
  <si>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</si>
  <si>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</si>
  <si>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</si>
  <si>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</si>
  <si>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</si>
  <si>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</si>
  <si>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</si>
  <si>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</si>
  <si>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</si>
  <si>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</si>
  <si>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</si>
  <si>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</si>
  <si>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</si>
  <si>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</si>
  <si>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</si>
  <si>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</si>
  <si>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</si>
  <si>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</si>
  <si>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</si>
  <si>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</si>
  <si>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</si>
  <si>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</si>
  <si>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</si>
  <si>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</si>
  <si>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</si>
  <si>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</si>
  <si>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</si>
  <si>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</si>
  <si>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</si>
  <si>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</si>
  <si>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</si>
  <si>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</si>
  <si>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</si>
  <si>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</si>
  <si>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</si>
  <si>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</si>
  <si>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</si>
  <si>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</si>
  <si>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</si>
  <si>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</si>
  <si>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</si>
  <si>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</si>
  <si>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</si>
  <si>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</si>
  <si>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</si>
  <si>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</si>
  <si>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</si>
  <si>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</si>
  <si>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</si>
  <si>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</si>
  <si>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</si>
  <si>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</si>
  <si>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</si>
  <si>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</si>
  <si>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</si>
  <si>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</si>
  <si>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</si>
  <si>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</si>
  <si>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</si>
  <si>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</si>
  <si>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</si>
  <si>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</si>
  <si>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</si>
  <si>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</si>
  <si>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</si>
  <si>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</si>
  <si>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</si>
  <si>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</si>
  <si>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</si>
  <si>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</si>
  <si>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</si>
  <si>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</si>
  <si>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</si>
  <si>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</si>
  <si>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</si>
  <si>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</si>
  <si>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</si>
  <si>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</si>
  <si>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</si>
  <si>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</si>
  <si>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</si>
  <si>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</si>
  <si>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</si>
  <si>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</si>
  <si>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</si>
  <si>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</si>
  <si>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</si>
  <si>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</si>
  <si>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</si>
  <si>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</si>
  <si>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</si>
  <si>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</si>
  <si>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</si>
  <si>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</si>
  <si>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</si>
  <si>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</si>
  <si>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</si>
  <si>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</si>
  <si>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</si>
  <si>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</si>
  <si>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</si>
  <si>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</si>
  <si>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</si>
  <si>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</si>
  <si>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</si>
  <si>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</si>
  <si>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</si>
  <si>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</si>
  <si>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</si>
  <si>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</si>
  <si>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</si>
  <si>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</si>
  <si>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</si>
  <si>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</si>
  <si>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</si>
  <si>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</si>
  <si>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</si>
  <si>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</si>
  <si>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</si>
  <si>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</si>
  <si>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</si>
  <si>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</si>
  <si>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</si>
  <si>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</si>
  <si>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</si>
  <si>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</si>
  <si>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</si>
  <si>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</si>
  <si>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</si>
  <si>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</si>
  <si>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</si>
  <si>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</si>
  <si>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</si>
  <si>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</si>
  <si>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</si>
  <si>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</si>
  <si>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</si>
  <si>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</si>
  <si>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</si>
  <si>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</si>
  <si>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</si>
  <si>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</si>
  <si>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</si>
  <si>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</si>
  <si>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</si>
  <si>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</si>
  <si>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</si>
  <si>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</si>
  <si>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</si>
  <si>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</si>
  <si>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</si>
  <si>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</si>
  <si>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</si>
  <si>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</si>
  <si>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</si>
  <si>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</si>
  <si>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</si>
  <si>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</si>
  <si>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</si>
  <si>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</si>
  <si>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</si>
  <si>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</si>
  <si>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</si>
  <si>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</si>
  <si>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</si>
  <si>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</si>
  <si>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</si>
  <si>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</si>
  <si>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</si>
  <si>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</si>
  <si>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</si>
  <si>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</si>
  <si>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</si>
  <si>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</si>
  <si>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</si>
  <si>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</si>
  <si>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</si>
  <si>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</si>
  <si>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</si>
  <si>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</si>
  <si>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</si>
  <si>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</si>
  <si>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</si>
  <si>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</si>
  <si>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</si>
  <si>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</si>
  <si>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</si>
  <si>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</si>
  <si>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</si>
  <si>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</si>
  <si>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</si>
  <si>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</si>
  <si>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</si>
  <si>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</si>
  <si>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</si>
  <si>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</si>
  <si>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</si>
  <si>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</si>
  <si>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</si>
  <si>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</si>
  <si>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</si>
  <si>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</si>
  <si>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</si>
  <si>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</si>
  <si>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</si>
  <si>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</si>
  <si>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</si>
  <si>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</si>
  <si>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</si>
  <si>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</si>
  <si>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</si>
  <si>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</si>
  <si>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</si>
  <si>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</si>
  <si>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</si>
  <si>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</si>
  <si>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</si>
  <si>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</si>
  <si>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</si>
  <si>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</si>
  <si>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</si>
  <si>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</si>
  <si>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</si>
  <si>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</si>
  <si>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</si>
  <si>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</si>
  <si>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</si>
  <si>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</si>
  <si>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</si>
  <si>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</si>
  <si>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</si>
  <si>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</si>
  <si>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</si>
  <si>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</si>
  <si>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</si>
  <si>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</si>
  <si>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</si>
  <si>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</si>
  <si>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</si>
  <si>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</si>
  <si>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</si>
  <si>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</si>
  <si>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</si>
  <si>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</si>
  <si>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</si>
  <si>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</si>
  <si>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</si>
  <si>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</si>
  <si>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</si>
  <si>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</si>
  <si>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</si>
  <si>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</si>
  <si>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</si>
  <si>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</si>
  <si>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</si>
  <si>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</si>
  <si>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</si>
  <si>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</si>
  <si>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</si>
  <si>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</si>
  <si>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</si>
  <si>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</si>
  <si>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</si>
  <si>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</si>
  <si>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</si>
  <si>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</si>
  <si>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</si>
  <si>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</si>
  <si>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</si>
  <si>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</si>
  <si>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</si>
  <si>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</si>
  <si>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</si>
  <si>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</si>
  <si>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</si>
  <si>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</si>
  <si>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</si>
  <si>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</si>
  <si>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</si>
  <si>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</si>
  <si>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</si>
  <si>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</si>
  <si>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</si>
  <si>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</si>
  <si>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</si>
  <si>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</si>
  <si>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</si>
  <si>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</si>
  <si>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</si>
  <si>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</si>
  <si>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</si>
  <si>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</si>
  <si>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</si>
  <si>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</si>
  <si>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</si>
  <si>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</si>
  <si>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</si>
  <si>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</si>
  <si>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</si>
  <si>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</si>
  <si>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</si>
  <si>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</si>
  <si>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</si>
  <si>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</si>
  <si>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</si>
  <si>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</si>
  <si>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</si>
  <si>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</si>
  <si>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</si>
  <si>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</si>
  <si>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</si>
  <si>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</si>
  <si>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</si>
  <si>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</si>
  <si>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</si>
  <si>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</si>
  <si>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</si>
  <si>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</si>
  <si>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</si>
  <si>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</si>
  <si>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</si>
  <si>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</si>
  <si>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</si>
  <si>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</si>
  <si>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</si>
  <si>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</si>
  <si>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</si>
  <si>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</si>
  <si>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</si>
  <si>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</si>
  <si>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</si>
  <si>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</si>
  <si>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</si>
  <si>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</si>
  <si>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</si>
  <si>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</si>
  <si>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</si>
  <si>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</si>
  <si>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</si>
  <si>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</si>
  <si>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</si>
  <si>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</si>
  <si>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</si>
  <si>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</si>
  <si>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</si>
  <si>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</si>
  <si>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</si>
  <si>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</si>
  <si>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</si>
  <si>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</si>
  <si>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</si>
  <si>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</si>
  <si>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</si>
  <si>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</si>
  <si>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</si>
  <si>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</si>
  <si>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</si>
  <si>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</si>
  <si>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</si>
  <si>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</si>
  <si>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</si>
  <si>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</si>
  <si>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</si>
  <si>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</si>
  <si>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</si>
  <si>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</si>
  <si>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</si>
  <si>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</si>
  <si>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</si>
  <si>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</si>
  <si>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</si>
  <si>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</si>
  <si>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</si>
  <si>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</si>
  <si>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</si>
  <si>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</si>
  <si>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</si>
  <si>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</si>
  <si>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</si>
  <si>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</si>
  <si>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</si>
  <si>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</si>
  <si>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</si>
  <si>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</si>
  <si>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</si>
  <si>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</si>
  <si>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</si>
  <si>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</si>
  <si>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</si>
  <si>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</si>
  <si>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</si>
  <si>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</si>
  <si>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</si>
  <si>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</si>
  <si>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</si>
  <si>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</si>
  <si>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</si>
  <si>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</si>
  <si>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</si>
  <si>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</si>
  <si>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</si>
  <si>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</si>
  <si>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</si>
  <si>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</si>
  <si>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</si>
  <si>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</si>
  <si>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</si>
  <si>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</si>
  <si>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</si>
  <si>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</si>
  <si>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</si>
  <si>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</si>
  <si>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</si>
  <si>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</si>
  <si>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</si>
  <si>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</si>
  <si>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</si>
  <si>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</si>
  <si>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</si>
  <si>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</si>
  <si>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</si>
  <si>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</si>
  <si>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</si>
  <si>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</si>
  <si>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</si>
  <si>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</si>
  <si>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</si>
  <si>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</si>
  <si>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</si>
  <si>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</si>
  <si>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</si>
  <si>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</si>
  <si>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</si>
  <si>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</si>
  <si>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</si>
  <si>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</si>
  <si>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</si>
  <si>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</si>
  <si>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</si>
  <si>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</si>
  <si>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</si>
  <si>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</si>
  <si>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</si>
  <si>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</si>
  <si>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</si>
  <si>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</si>
  <si>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</si>
  <si>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</si>
  <si>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</si>
  <si>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</si>
  <si>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</si>
  <si>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</si>
  <si>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</si>
  <si>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</si>
  <si>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</si>
  <si>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</si>
  <si>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</si>
  <si>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</si>
  <si>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</si>
  <si>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</si>
  <si>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</si>
  <si>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</si>
  <si>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</si>
  <si>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</si>
  <si>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</si>
  <si>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</si>
  <si>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</si>
  <si>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</si>
  <si>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</si>
  <si>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</si>
  <si>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</si>
  <si>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</si>
  <si>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</si>
  <si>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</si>
  <si>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</si>
  <si>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</si>
  <si>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</si>
  <si>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</si>
  <si>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</si>
  <si>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</si>
  <si>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</si>
  <si>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</si>
  <si>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</si>
  <si>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</si>
  <si>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</si>
  <si>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</si>
  <si>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</si>
  <si>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</si>
  <si>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</si>
  <si>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</si>
  <si>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</si>
  <si>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</si>
  <si>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</si>
  <si>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</si>
  <si>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</si>
  <si>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</si>
  <si>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</si>
  <si>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</si>
  <si>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</si>
  <si>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</si>
  <si>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</si>
  <si>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</si>
  <si>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</si>
  <si>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</si>
  <si>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</si>
  <si>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</si>
  <si>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</si>
  <si>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</si>
  <si>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</si>
  <si>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</si>
  <si>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</si>
  <si>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</si>
  <si>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</si>
  <si>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</si>
  <si>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</si>
  <si>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</si>
  <si>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</si>
  <si>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</si>
  <si>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</si>
  <si>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</si>
  <si>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</si>
  <si>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</si>
  <si>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</si>
  <si>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</si>
  <si>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</si>
  <si>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</si>
  <si>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</si>
  <si>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</si>
  <si>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</si>
  <si>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</si>
  <si>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</si>
  <si>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</si>
  <si>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</si>
  <si>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</si>
  <si>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</si>
  <si>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</si>
  <si>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</si>
  <si>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</si>
  <si>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</si>
  <si>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</si>
  <si>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</si>
  <si>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</si>
  <si>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</si>
  <si>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</si>
  <si>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</si>
  <si>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</si>
  <si>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</si>
  <si>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</si>
  <si>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</si>
  <si>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</si>
  <si>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</si>
  <si>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</si>
  <si>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</si>
  <si>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</si>
  <si>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</si>
  <si>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</si>
  <si>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</si>
  <si>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</si>
  <si>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</si>
  <si>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</si>
  <si>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</si>
  <si>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</si>
  <si>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</si>
  <si>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</si>
  <si>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</si>
  <si>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</si>
  <si>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</si>
  <si>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</si>
  <si>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</si>
  <si>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</si>
  <si>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</si>
  <si>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</si>
  <si>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</si>
  <si>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</si>
  <si>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</si>
  <si>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</si>
  <si>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</si>
  <si>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</si>
  <si>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</si>
  <si>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</si>
  <si>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</si>
  <si>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</si>
  <si>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</si>
  <si>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</si>
  <si>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</si>
  <si>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</si>
  <si>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</si>
  <si>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</si>
  <si>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</si>
  <si>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</si>
  <si>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</si>
  <si>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</si>
  <si>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</si>
  <si>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</si>
  <si>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</si>
  <si>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</si>
  <si>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</si>
  <si>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</si>
  <si>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</si>
  <si>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</si>
  <si>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</si>
  <si>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</si>
  <si>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</si>
  <si>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</si>
  <si>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</si>
  <si>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</si>
  <si>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</si>
  <si>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</si>
  <si>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</si>
  <si>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</si>
  <si>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</si>
  <si>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</si>
  <si>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</si>
  <si>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</si>
  <si>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</si>
  <si>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</si>
  <si>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</si>
  <si>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</si>
  <si>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</si>
  <si>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</si>
  <si>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</si>
  <si>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</si>
  <si>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</si>
  <si>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</si>
  <si>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</si>
  <si>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</si>
  <si>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</si>
  <si>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</si>
  <si>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</si>
  <si>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</si>
  <si>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</si>
  <si>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</si>
  <si>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</si>
  <si>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</si>
  <si>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</si>
  <si>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</si>
  <si>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</si>
  <si>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</si>
  <si>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</si>
  <si>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</si>
  <si>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</si>
  <si>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</si>
  <si>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</si>
  <si>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</si>
  <si>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</si>
  <si>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</si>
  <si>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</si>
  <si>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</si>
  <si>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</si>
  <si>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</si>
  <si>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</si>
  <si>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</si>
  <si>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</si>
  <si>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</si>
  <si>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</si>
  <si>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</si>
  <si>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</si>
  <si>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</si>
  <si>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</si>
  <si>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</si>
  <si>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</si>
  <si>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</si>
  <si>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</si>
  <si>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</si>
  <si>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</si>
  <si>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</si>
  <si>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</si>
  <si>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</si>
  <si>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</si>
  <si>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</si>
  <si>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</si>
  <si>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</si>
  <si>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</si>
  <si>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</si>
  <si>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</si>
  <si>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</si>
  <si>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</si>
  <si>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</si>
  <si>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</si>
  <si>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</si>
  <si>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</si>
  <si>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</si>
  <si>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</si>
  <si>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</si>
  <si>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</si>
  <si>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</si>
  <si>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</si>
  <si>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</si>
  <si>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</si>
  <si>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</si>
  <si>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</si>
  <si>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</si>
  <si>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</si>
  <si>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</si>
  <si>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</si>
  <si>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</si>
  <si>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</si>
  <si>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</si>
  <si>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</si>
  <si>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</si>
  <si>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</si>
  <si>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</si>
  <si>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</si>
  <si>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</si>
  <si>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</si>
  <si>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</si>
  <si>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</si>
  <si>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</si>
  <si>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</si>
  <si>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</si>
  <si>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</si>
  <si>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</si>
  <si>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</si>
  <si>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</si>
  <si>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</si>
  <si>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</si>
  <si>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</si>
  <si>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</si>
  <si>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</si>
  <si>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</si>
  <si>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</si>
  <si>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</si>
  <si>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</si>
  <si>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</si>
  <si>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</si>
  <si>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</si>
  <si>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</si>
  <si>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</si>
  <si>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</si>
  <si>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</si>
  <si>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</si>
  <si>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</si>
  <si>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</si>
  <si>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</si>
  <si>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</si>
  <si>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</si>
  <si>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</si>
  <si>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</si>
  <si>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</si>
  <si>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</si>
  <si>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</si>
  <si>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</si>
  <si>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</si>
  <si>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</si>
  <si>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</si>
  <si>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</si>
  <si>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</si>
  <si>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</si>
  <si>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</si>
  <si>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</si>
  <si>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</si>
  <si>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</si>
  <si>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</si>
  <si>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</si>
  <si>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</si>
  <si>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</si>
  <si>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</si>
  <si>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</si>
  <si>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</si>
  <si>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</si>
  <si>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</si>
  <si>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</si>
  <si>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</si>
  <si>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</si>
  <si>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</si>
  <si>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</si>
  <si>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</si>
  <si>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</si>
  <si>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</si>
  <si>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</si>
  <si>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</si>
  <si>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</si>
  <si>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</si>
  <si>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</si>
  <si>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</si>
  <si>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</si>
  <si>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</si>
  <si>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</si>
  <si>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</si>
  <si>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</si>
  <si>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</si>
  <si>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</si>
  <si>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</si>
  <si>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</si>
  <si>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</si>
  <si>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</si>
  <si>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</si>
  <si>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</si>
  <si>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</si>
  <si>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</si>
  <si>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</si>
  <si>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</si>
  <si>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</si>
  <si>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</si>
  <si>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</si>
  <si>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</si>
  <si>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</si>
  <si>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</si>
  <si>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</si>
  <si>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</si>
  <si>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</si>
  <si>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</si>
  <si>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</si>
  <si>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</si>
  <si>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</si>
  <si>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</si>
  <si>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</si>
  <si>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</si>
  <si>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</si>
  <si>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</si>
  <si>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</si>
  <si>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</si>
  <si>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</si>
  <si>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</si>
  <si>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</si>
  <si>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</si>
  <si>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</si>
  <si>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</si>
  <si>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</si>
  <si>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</si>
  <si>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</si>
  <si>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</si>
  <si>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</si>
  <si>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</si>
  <si>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</si>
  <si>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</si>
  <si>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</si>
  <si>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</si>
  <si>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</si>
  <si>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</si>
  <si>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</si>
  <si>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</si>
  <si>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</si>
  <si>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</si>
  <si>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</si>
  <si>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</si>
  <si>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</si>
  <si>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</si>
  <si>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</si>
  <si>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</si>
  <si>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</si>
  <si>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</si>
  <si>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</si>
  <si>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</si>
  <si>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</si>
  <si>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</si>
  <si>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</si>
  <si>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</si>
  <si>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</si>
  <si>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</si>
  <si>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</si>
  <si>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</si>
  <si>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</si>
  <si>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</si>
  <si>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</si>
  <si>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</si>
  <si>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</si>
  <si>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</si>
  <si>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</si>
  <si>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</si>
  <si>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</si>
  <si>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</si>
  <si>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</si>
  <si>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</si>
  <si>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</si>
  <si>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</si>
  <si>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</si>
  <si>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</si>
  <si>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</si>
  <si>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</si>
  <si>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</si>
  <si>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</si>
  <si>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</si>
  <si>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</si>
  <si>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</si>
  <si>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</si>
  <si>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</si>
  <si>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</si>
  <si>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</si>
  <si>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</si>
  <si>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</si>
  <si>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</si>
  <si>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</si>
  <si>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</si>
  <si>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</si>
  <si>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</si>
  <si>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</si>
  <si>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</si>
  <si>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</si>
  <si>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</si>
  <si>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</si>
  <si>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</si>
  <si>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</si>
  <si>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</si>
  <si>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</si>
  <si>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</si>
  <si>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</si>
  <si>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</si>
  <si>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</si>
  <si>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</si>
  <si>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</si>
  <si>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</si>
  <si>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</si>
  <si>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</si>
  <si>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</si>
  <si>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</si>
  <si>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</si>
  <si>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</si>
  <si>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</si>
  <si>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</si>
  <si>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</si>
  <si>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</si>
  <si>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</si>
  <si>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</si>
  <si>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</si>
  <si>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</si>
  <si>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</si>
  <si>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</si>
  <si>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</si>
  <si>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</si>
  <si>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</si>
  <si>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</si>
  <si>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</si>
  <si>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</si>
  <si>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</si>
  <si>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</si>
  <si>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</si>
  <si>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</si>
  <si>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</si>
  <si>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</si>
  <si>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</si>
  <si>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</si>
  <si>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</si>
  <si>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</si>
  <si>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</si>
  <si>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</si>
  <si>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</si>
  <si>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</si>
  <si>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</si>
  <si>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</si>
  <si>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</si>
  <si>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</si>
  <si>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</si>
  <si>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</si>
  <si>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</si>
  <si>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</si>
  <si>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</si>
  <si>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</si>
  <si>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</si>
  <si>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</si>
  <si>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</si>
  <si>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</si>
  <si>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</si>
  <si>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</si>
  <si>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</si>
  <si>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</si>
  <si>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</si>
  <si>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</si>
  <si>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</si>
  <si>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</si>
  <si>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</si>
  <si>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</si>
  <si>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</si>
  <si>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</si>
  <si>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</si>
  <si>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</si>
  <si>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</si>
  <si>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</si>
  <si>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</si>
  <si>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</si>
  <si>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</si>
  <si>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</si>
  <si>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</si>
  <si>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</si>
  <si>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</si>
  <si>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</si>
  <si>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</si>
  <si>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</si>
  <si>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</si>
  <si>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</si>
  <si>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</si>
  <si>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</si>
  <si>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</si>
  <si>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</si>
  <si>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</si>
  <si>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</si>
  <si>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</si>
  <si>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</si>
  <si>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</si>
  <si>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</si>
  <si>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</si>
  <si>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</si>
  <si>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</si>
  <si>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</si>
  <si>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</si>
  <si>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</si>
  <si>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</si>
  <si>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</si>
  <si>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</si>
  <si>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</si>
  <si>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</si>
  <si>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</si>
  <si>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</si>
  <si>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</si>
  <si>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</si>
  <si>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</si>
  <si>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</si>
  <si>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</si>
  <si>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</si>
  <si>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</si>
  <si>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</si>
  <si>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</si>
  <si>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</si>
  <si>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</si>
  <si>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</si>
  <si>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</si>
  <si>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</si>
  <si>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</si>
  <si>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</si>
  <si>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</si>
  <si>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</si>
  <si>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</si>
  <si>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</si>
  <si>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</si>
  <si>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</si>
  <si>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</si>
  <si>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</si>
  <si>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</si>
  <si>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</si>
  <si>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</si>
  <si>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</si>
  <si>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</si>
  <si>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</si>
  <si>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</si>
  <si>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</si>
  <si>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</si>
  <si>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</si>
  <si>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</si>
  <si>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</si>
  <si>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</si>
  <si>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</si>
  <si>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</si>
  <si>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</si>
  <si>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</si>
  <si>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</si>
  <si>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</si>
  <si>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</si>
  <si>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</si>
  <si>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</si>
  <si>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</si>
  <si>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</si>
  <si>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</si>
  <si>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</si>
  <si>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</si>
  <si>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</si>
  <si>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</si>
  <si>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</si>
  <si>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</si>
  <si>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</si>
  <si>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</si>
  <si>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</si>
  <si>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</si>
  <si>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</si>
  <si>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</si>
  <si>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</si>
  <si>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</si>
  <si>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</si>
  <si>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</si>
  <si>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</si>
  <si>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</si>
  <si>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</si>
  <si>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</si>
  <si>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</si>
  <si>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</si>
  <si>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</si>
  <si>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</si>
  <si>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</si>
  <si>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</si>
  <si>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</si>
  <si>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</si>
  <si>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</si>
  <si>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</si>
  <si>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</si>
  <si>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</si>
  <si>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</si>
  <si>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</si>
  <si>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</si>
  <si>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</si>
  <si>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</si>
  <si>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</si>
  <si>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</si>
  <si>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</si>
  <si>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</si>
  <si>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</si>
  <si>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</si>
  <si>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</si>
  <si>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</si>
  <si>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</si>
  <si>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</si>
  <si>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</si>
  <si>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</si>
  <si>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</si>
  <si>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</si>
  <si>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</si>
  <si>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</si>
  <si>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</si>
  <si>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</si>
  <si>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</si>
  <si>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</si>
  <si>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</si>
  <si>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</si>
  <si>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</si>
  <si>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</si>
  <si>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</si>
  <si>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</si>
  <si>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</si>
  <si>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</si>
  <si>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</si>
  <si>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</si>
  <si>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</si>
  <si>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</si>
  <si>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</si>
  <si>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</si>
  <si>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</si>
  <si>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</si>
  <si>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</si>
  <si>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</si>
  <si>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</si>
  <si>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</si>
  <si>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</si>
  <si>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</si>
  <si>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</si>
  <si>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</si>
  <si>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</si>
  <si>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</si>
  <si>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</si>
  <si>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</si>
  <si>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</si>
  <si>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</si>
  <si>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</si>
  <si>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</si>
  <si>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</si>
  <si>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</si>
  <si>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</si>
  <si>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</si>
  <si>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</si>
  <si>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</si>
  <si>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</si>
  <si>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</si>
  <si>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</si>
  <si>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</si>
  <si>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</si>
  <si>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</si>
  <si>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</si>
  <si>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</si>
  <si>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</si>
  <si>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</si>
  <si>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</si>
  <si>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</si>
  <si>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</si>
  <si>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</si>
  <si>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</si>
  <si>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</si>
  <si>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</si>
  <si>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</si>
  <si>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</si>
  <si>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</si>
  <si>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</si>
  <si>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</si>
  <si>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</si>
  <si>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</si>
  <si>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</si>
  <si>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</si>
  <si>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</si>
  <si>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</si>
  <si>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</si>
  <si>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</si>
  <si>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</si>
  <si>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</si>
  <si>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</si>
  <si>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</si>
  <si>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</si>
  <si>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</si>
  <si>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</si>
  <si>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</si>
  <si>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</si>
  <si>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</si>
  <si>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</si>
  <si>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</si>
  <si>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</si>
  <si>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</si>
  <si>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</si>
  <si>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</si>
  <si>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</si>
  <si>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</si>
  <si>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</si>
  <si>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</si>
  <si>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</si>
  <si>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</si>
  <si>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</si>
  <si>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</si>
  <si>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</si>
  <si>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</si>
  <si>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</si>
  <si>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</si>
  <si>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</si>
  <si>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</si>
  <si>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</si>
  <si>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</si>
  <si>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</si>
  <si>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</si>
  <si>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</si>
  <si>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</si>
  <si>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</si>
  <si>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</si>
  <si>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</si>
  <si>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</si>
  <si>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</si>
  <si>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</si>
  <si>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</si>
  <si>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</si>
  <si>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</si>
  <si>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</si>
  <si>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</si>
  <si>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</si>
  <si>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</si>
  <si>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</si>
  <si>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</si>
  <si>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</si>
  <si>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</si>
  <si>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</si>
  <si>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</si>
  <si>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</si>
  <si>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</si>
  <si>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</si>
  <si>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</si>
  <si>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</si>
  <si>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</si>
  <si>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</si>
  <si>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</si>
  <si>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</si>
  <si>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</si>
  <si>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</si>
  <si>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</si>
  <si>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</si>
  <si>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</si>
  <si>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</si>
  <si>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</si>
  <si>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</si>
  <si>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</si>
  <si>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</si>
  <si>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</si>
  <si>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</si>
  <si>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</si>
  <si>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</si>
  <si>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</si>
  <si>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</si>
  <si>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</si>
  <si>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</si>
  <si>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</si>
  <si>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</si>
  <si>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</si>
  <si>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</si>
  <si>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</si>
  <si>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</si>
  <si>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</si>
  <si>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</si>
  <si>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</si>
  <si>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</si>
  <si>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</si>
  <si>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</si>
  <si>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</si>
  <si>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</si>
  <si>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</si>
  <si>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</si>
  <si>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</si>
  <si>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</si>
  <si>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</si>
  <si>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</si>
  <si>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</si>
  <si>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</si>
  <si>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</si>
  <si>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</si>
  <si>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</si>
  <si>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</si>
  <si>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</si>
  <si>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</si>
  <si>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</si>
  <si>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</si>
  <si>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</si>
  <si>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</si>
  <si>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</si>
  <si>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</si>
  <si>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</si>
  <si>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</si>
  <si>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</si>
  <si>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</si>
  <si>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</si>
  <si>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</si>
  <si>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</si>
  <si>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</si>
  <si>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</si>
  <si>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</si>
  <si>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</si>
  <si>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</si>
  <si>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</si>
  <si>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</si>
  <si>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</si>
  <si>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</si>
  <si>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</si>
  <si>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</si>
  <si>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</si>
  <si>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</si>
  <si>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</si>
  <si>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</si>
  <si>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</si>
  <si>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</si>
  <si>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</si>
  <si>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</si>
  <si>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</si>
  <si>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</si>
  <si>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</si>
  <si>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</si>
  <si>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</si>
  <si>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</si>
  <si>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</si>
  <si>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</si>
  <si>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</si>
  <si>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</si>
  <si>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</si>
  <si>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</si>
  <si>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</si>
  <si>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</si>
  <si>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</si>
  <si>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</si>
  <si>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</si>
  <si>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</si>
  <si>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</si>
  <si>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</si>
  <si>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</si>
  <si>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</si>
  <si>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</si>
  <si>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</si>
  <si>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</si>
  <si>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</si>
  <si>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</si>
  <si>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</si>
  <si>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</si>
  <si>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</si>
  <si>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</si>
  <si>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</si>
  <si>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</si>
  <si>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</si>
  <si>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</si>
  <si>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</si>
  <si>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</si>
  <si>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</si>
  <si>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</si>
  <si>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</si>
  <si>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</si>
  <si>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</si>
  <si>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</si>
  <si>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</si>
  <si>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</si>
  <si>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</si>
  <si>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</si>
  <si>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</si>
  <si>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</si>
  <si>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</si>
  <si>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</si>
  <si>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</si>
  <si>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</si>
  <si>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</si>
  <si>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</si>
  <si>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</si>
  <si>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</si>
  <si>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</si>
  <si>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</si>
  <si>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</si>
  <si>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</si>
  <si>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</si>
  <si>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</si>
  <si>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</si>
  <si>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</si>
  <si>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</si>
  <si>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</si>
  <si>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</si>
  <si>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</si>
  <si>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</si>
  <si>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</si>
  <si>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</si>
  <si>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</si>
  <si>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</si>
  <si>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</si>
  <si>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</si>
  <si>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</si>
  <si>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</si>
  <si>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</si>
  <si>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</si>
  <si>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</si>
  <si>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</si>
  <si>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</si>
  <si>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</si>
  <si>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</si>
  <si>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</si>
  <si>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</si>
  <si>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</si>
  <si>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</si>
  <si>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</si>
  <si>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</si>
  <si>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</si>
  <si>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</si>
  <si>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</si>
  <si>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</si>
  <si>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</si>
  <si>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</si>
  <si>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</si>
  <si>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</si>
  <si>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</si>
  <si>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</si>
  <si>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</si>
  <si>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</si>
  <si>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</si>
  <si>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</si>
  <si>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</si>
  <si>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</si>
  <si>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</si>
  <si>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</si>
  <si>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</si>
  <si>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</si>
  <si>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</si>
  <si>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</si>
  <si>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</si>
  <si>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</si>
  <si>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</si>
  <si>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</si>
  <si>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</si>
  <si>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</si>
  <si>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</si>
  <si>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</si>
  <si>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</si>
  <si>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</si>
  <si>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</si>
  <si>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</si>
  <si>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</si>
  <si>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</si>
  <si>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</si>
  <si>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</si>
  <si>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</si>
  <si>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</si>
  <si>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</si>
  <si>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</si>
  <si>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</si>
  <si>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</si>
  <si>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</si>
  <si>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</si>
  <si>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</si>
  <si>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</si>
  <si>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</si>
  <si>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</si>
  <si>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</si>
  <si>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</si>
  <si>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</si>
  <si>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</si>
  <si>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</si>
  <si>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</si>
  <si>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</si>
  <si>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</si>
  <si>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</si>
  <si>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</si>
  <si>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</si>
  <si>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</si>
  <si>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</si>
  <si>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</si>
  <si>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</si>
  <si>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</si>
  <si>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</si>
  <si>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</si>
  <si>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</si>
  <si>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</si>
  <si>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</si>
  <si>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</si>
  <si>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</si>
  <si>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</si>
  <si>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</si>
  <si>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</si>
  <si>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</si>
  <si>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</si>
  <si>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</si>
  <si>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</si>
  <si>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</si>
  <si>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</si>
  <si>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</si>
  <si>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</si>
  <si>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</si>
  <si>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</si>
  <si>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</si>
  <si>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</si>
  <si>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</si>
  <si>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</si>
  <si>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</si>
  <si>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</si>
  <si>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</si>
  <si>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</si>
  <si>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</si>
  <si>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</si>
  <si>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</si>
  <si>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</si>
  <si>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</si>
  <si>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</si>
  <si>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</si>
  <si>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</si>
  <si>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</si>
  <si>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</si>
  <si>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</si>
  <si>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</si>
  <si>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</si>
  <si>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</si>
  <si>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</si>
  <si>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</si>
  <si>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</si>
  <si>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</si>
  <si>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</si>
  <si>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</si>
  <si>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</si>
  <si>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</si>
  <si>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</si>
  <si>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</si>
  <si>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</si>
  <si>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</si>
  <si>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</si>
  <si>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</si>
  <si>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</si>
  <si>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</si>
  <si>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</si>
  <si>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</si>
  <si>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</si>
  <si>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</si>
  <si>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</si>
  <si>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</si>
  <si>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</si>
  <si>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</si>
  <si>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</si>
  <si>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</si>
  <si>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</si>
  <si>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</si>
  <si>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</si>
  <si>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</si>
  <si>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</si>
  <si>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</si>
  <si>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</si>
  <si>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</si>
  <si>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</si>
  <si>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</si>
  <si>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</si>
  <si>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</si>
  <si>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</si>
  <si>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</si>
  <si>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</si>
  <si>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</si>
  <si>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</si>
  <si>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</si>
  <si>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</si>
  <si>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</si>
  <si>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</si>
  <si>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</si>
  <si>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</si>
  <si>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</si>
  <si>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</si>
  <si>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</si>
  <si>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</si>
  <si>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</si>
  <si>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</si>
  <si>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</si>
  <si>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</si>
  <si>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</si>
  <si>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</si>
  <si>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</si>
  <si>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</si>
  <si>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</si>
  <si>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</si>
  <si>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</si>
  <si>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</si>
  <si>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</si>
  <si>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</si>
  <si>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</si>
  <si>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</si>
  <si>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</si>
  <si>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</si>
  <si>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</si>
  <si>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</si>
  <si>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</si>
  <si>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</si>
  <si>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</si>
  <si>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</si>
  <si>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</si>
  <si>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</si>
  <si>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</si>
  <si>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</si>
  <si>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</si>
  <si>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</si>
  <si>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</si>
  <si>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</si>
  <si>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</si>
  <si>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</si>
  <si>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</si>
  <si>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</si>
  <si>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</si>
  <si>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</si>
  <si>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</si>
  <si>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</si>
  <si>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</si>
  <si>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</si>
  <si>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</si>
  <si>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</si>
  <si>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</si>
  <si>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</si>
  <si>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</si>
  <si>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</si>
  <si>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</si>
  <si>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</si>
  <si>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</si>
  <si>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</si>
  <si>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</si>
  <si>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</si>
  <si>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</si>
  <si>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</si>
  <si>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</si>
  <si>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</si>
  <si>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</si>
  <si>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</si>
  <si>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</si>
  <si>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</si>
  <si>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</si>
  <si>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</si>
  <si>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</si>
  <si>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</si>
  <si>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</si>
  <si>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</si>
  <si>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</si>
  <si>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</si>
  <si>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</si>
  <si>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</si>
  <si>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</si>
  <si>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</si>
  <si>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</si>
  <si>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</si>
  <si>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</si>
  <si>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</si>
  <si>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</si>
  <si>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</si>
  <si>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</si>
  <si>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</si>
  <si>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</si>
  <si>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</si>
  <si>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</si>
  <si>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</si>
  <si>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</si>
  <si>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</si>
  <si>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</si>
  <si>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</si>
  <si>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</si>
  <si>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</si>
  <si>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</si>
  <si>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</si>
  <si>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</si>
  <si>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</si>
  <si>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</si>
  <si>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</si>
  <si>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</si>
  <si>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</si>
  <si>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</si>
  <si>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</si>
  <si>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</si>
  <si>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</si>
  <si>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</si>
  <si>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</si>
  <si>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</si>
  <si>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</si>
  <si>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</si>
  <si>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</si>
  <si>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</si>
  <si>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</si>
  <si>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</si>
  <si>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</si>
  <si>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</si>
  <si>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</si>
  <si>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</si>
  <si>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</si>
  <si>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</si>
  <si>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</si>
  <si>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</si>
  <si>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</si>
  <si>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</si>
  <si>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</si>
  <si>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</si>
  <si>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</si>
  <si>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</si>
  <si>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</si>
  <si>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</si>
  <si>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</si>
  <si>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</si>
  <si>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</si>
  <si>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</si>
  <si>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</si>
  <si>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</si>
  <si>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</si>
  <si>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</si>
  <si>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</si>
  <si>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</si>
  <si>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</si>
  <si>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</si>
  <si>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</si>
  <si>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</si>
  <si>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</si>
  <si>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</si>
  <si>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</si>
  <si>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</si>
  <si>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</si>
  <si>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</si>
  <si>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</si>
  <si>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</si>
  <si>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</si>
  <si>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</si>
  <si>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</si>
  <si>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</si>
  <si>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</si>
  <si>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</si>
  <si>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</si>
  <si>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</si>
  <si>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</si>
  <si>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</si>
  <si>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</si>
  <si>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</si>
  <si>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</si>
  <si>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</si>
  <si>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</si>
  <si>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</si>
  <si>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</si>
  <si>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</si>
  <si>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</si>
  <si>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</si>
  <si>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</si>
  <si>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</si>
  <si>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</si>
  <si>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</si>
  <si>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</si>
  <si>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</si>
  <si>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</si>
  <si>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</si>
  <si>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</si>
  <si>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</si>
  <si>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</si>
  <si>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</si>
  <si>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</si>
  <si>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</si>
  <si>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</si>
  <si>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</si>
  <si>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</si>
  <si>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</si>
  <si>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</si>
  <si>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</si>
  <si>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</si>
  <si>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</si>
  <si>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</si>
  <si>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</si>
  <si>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</si>
  <si>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</si>
  <si>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</si>
  <si>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</si>
  <si>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</si>
  <si>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</si>
  <si>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</si>
  <si>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</si>
  <si>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</si>
  <si>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</si>
  <si>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</si>
  <si>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</si>
  <si>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</si>
  <si>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</si>
  <si>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</si>
  <si>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</si>
  <si>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</si>
  <si>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</si>
  <si>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</si>
  <si>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</si>
  <si>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</si>
  <si>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</si>
  <si>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</si>
  <si>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</si>
  <si>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</si>
  <si>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</si>
  <si>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</si>
  <si>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</si>
  <si>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</si>
  <si>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</si>
  <si>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</si>
  <si>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</si>
  <si>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</si>
  <si>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</si>
  <si>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</si>
  <si>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</si>
  <si>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</si>
  <si>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</si>
  <si>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</si>
  <si>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</si>
  <si>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</si>
  <si>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</si>
  <si>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</si>
  <si>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</si>
  <si>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</si>
  <si>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</si>
  <si>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</si>
  <si>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</si>
  <si>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</si>
  <si>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</si>
  <si>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</si>
  <si>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</si>
  <si>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</si>
  <si>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</si>
  <si>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</si>
  <si>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</si>
  <si>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</si>
  <si>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</si>
  <si>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</si>
  <si>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</si>
  <si>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</si>
  <si>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</si>
  <si>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</si>
  <si>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</si>
  <si>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</si>
  <si>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</si>
  <si>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</si>
  <si>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</si>
  <si>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</si>
  <si>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</si>
  <si>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</si>
  <si>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</si>
  <si>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</si>
  <si>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</si>
  <si>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</si>
  <si>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</si>
  <si>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</si>
  <si>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</si>
  <si>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</si>
  <si>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</si>
  <si>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</si>
  <si>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</si>
  <si>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</si>
  <si>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</si>
  <si>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</si>
  <si>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</si>
  <si>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</si>
  <si>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</si>
  <si>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</si>
  <si>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</si>
  <si>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</si>
  <si>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</si>
  <si>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</si>
  <si>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</si>
  <si>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</si>
  <si>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</si>
  <si>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</si>
  <si>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</si>
  <si>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</si>
  <si>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</si>
  <si>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</si>
  <si>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</si>
  <si>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</si>
  <si>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</si>
  <si>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</si>
  <si>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</si>
  <si>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</si>
  <si>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</si>
  <si>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</si>
  <si>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</si>
  <si>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</si>
  <si>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</si>
  <si>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</si>
  <si>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</si>
  <si>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</si>
  <si>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</si>
  <si>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</si>
  <si>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</si>
  <si>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</si>
  <si>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</si>
  <si>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</si>
  <si>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</si>
  <si>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</si>
  <si>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</si>
  <si>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</si>
  <si>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</si>
  <si>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</si>
  <si>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</si>
  <si>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</si>
  <si>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</si>
  <si>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</si>
  <si>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</si>
  <si>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</si>
  <si>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</si>
  <si>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</si>
  <si>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</si>
  <si>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</si>
  <si>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</si>
  <si>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</si>
  <si>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</si>
  <si>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</si>
  <si>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</si>
  <si>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</si>
  <si>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</si>
  <si>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</si>
  <si>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</si>
  <si>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</si>
  <si>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</si>
  <si>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</si>
  <si>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</si>
  <si>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</si>
  <si>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</si>
  <si>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</si>
  <si>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</si>
  <si>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</si>
  <si>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</si>
  <si>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</si>
  <si>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</si>
  <si>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</si>
  <si>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</si>
  <si>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</si>
  <si>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</si>
  <si>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</si>
  <si>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</si>
  <si>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</si>
  <si>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</si>
  <si>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</si>
  <si>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</si>
  <si>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</si>
  <si>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</si>
  <si>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</si>
  <si>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</si>
  <si>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</si>
  <si>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</si>
  <si>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</si>
  <si>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</si>
  <si>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</si>
  <si>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</si>
  <si>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</si>
  <si>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</si>
  <si>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</si>
  <si>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</si>
  <si>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</si>
  <si>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</si>
  <si>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</si>
  <si>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</si>
  <si>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</si>
  <si>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</si>
  <si>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</si>
  <si>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</si>
  <si>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</si>
  <si>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</si>
  <si>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</si>
  <si>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</si>
  <si>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</si>
  <si>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</si>
  <si>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</si>
  <si>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</si>
  <si>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</si>
  <si>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</si>
  <si>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</si>
  <si>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</si>
  <si>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</si>
  <si>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</si>
  <si>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</si>
  <si>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</si>
  <si>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</si>
  <si>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</si>
  <si>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</si>
  <si>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</si>
  <si>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</si>
  <si>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</si>
  <si>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</si>
  <si>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</si>
  <si>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</si>
  <si>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</si>
  <si>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</si>
  <si>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</si>
  <si>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</si>
  <si>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</si>
  <si>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</si>
  <si>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</si>
  <si>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</si>
  <si>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</si>
  <si>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</si>
  <si>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</si>
  <si>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</si>
  <si>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</si>
  <si>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</si>
  <si>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</si>
  <si>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</si>
  <si>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</si>
  <si>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</si>
  <si>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</si>
  <si>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</si>
  <si>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</si>
  <si>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</si>
  <si>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</si>
  <si>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</si>
  <si>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</si>
  <si>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</si>
  <si>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</si>
  <si>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</si>
  <si>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</si>
  <si>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</si>
  <si>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</si>
  <si>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</si>
  <si>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</si>
  <si>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</si>
  <si>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</si>
  <si>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</si>
  <si>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</si>
  <si>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</si>
  <si>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</si>
  <si>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</si>
  <si>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</si>
  <si>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</si>
  <si>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</si>
  <si>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</si>
  <si>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</si>
  <si>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</si>
  <si>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</si>
  <si>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</si>
  <si>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</si>
  <si>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</si>
  <si>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</si>
  <si>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</si>
  <si>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</si>
  <si>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</si>
  <si>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</si>
  <si>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</si>
  <si>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</si>
  <si>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</si>
  <si>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</si>
  <si>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</si>
  <si>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</si>
  <si>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</si>
  <si>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</si>
  <si>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</si>
  <si>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</si>
  <si>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</si>
  <si>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</si>
  <si>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</si>
  <si>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</si>
  <si>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</si>
  <si>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</si>
  <si>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</si>
  <si>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</si>
  <si>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</si>
  <si>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</si>
  <si>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</si>
  <si>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</si>
  <si>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</si>
  <si>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</si>
  <si>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</si>
  <si>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</si>
  <si>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</si>
  <si>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</si>
  <si>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</si>
  <si>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</si>
  <si>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</si>
  <si>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</si>
  <si>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</si>
  <si>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</si>
  <si>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</si>
  <si>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</si>
  <si>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</si>
  <si>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</si>
  <si>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</si>
  <si>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</si>
  <si>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</si>
  <si>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</si>
  <si>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</si>
  <si>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</si>
  <si>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</si>
  <si>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</si>
  <si>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</si>
  <si>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</si>
  <si>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</si>
  <si>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</si>
  <si>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</si>
  <si>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</si>
  <si>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</si>
  <si>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</si>
  <si>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</si>
  <si>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</si>
  <si>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</si>
  <si>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</si>
  <si>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</si>
  <si>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</si>
  <si>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</si>
  <si>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</si>
  <si>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</si>
  <si>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</si>
  <si>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</si>
  <si>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</si>
  <si>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</si>
  <si>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</si>
  <si>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</si>
  <si>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</si>
  <si>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</si>
  <si>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</si>
  <si>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</si>
  <si>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</si>
  <si>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</si>
  <si>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</si>
  <si>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</si>
  <si>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</si>
  <si>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</si>
  <si>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</si>
  <si>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</si>
  <si>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</si>
  <si>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</si>
  <si>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</si>
  <si>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</si>
  <si>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</si>
  <si>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</si>
  <si>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</si>
  <si>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</si>
  <si>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</si>
  <si>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</si>
  <si>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</si>
  <si>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</si>
  <si>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</si>
  <si>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</si>
  <si>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</si>
  <si>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</si>
  <si>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</si>
  <si>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</si>
  <si>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</si>
  <si>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</si>
  <si>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</si>
  <si>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</si>
  <si>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</si>
  <si>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</si>
  <si>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</si>
  <si>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</si>
  <si>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</si>
  <si>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</si>
  <si>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</si>
  <si>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</si>
  <si>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</si>
  <si>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</si>
  <si>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</si>
  <si>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</si>
  <si>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</si>
  <si>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</si>
  <si>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</si>
  <si>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</si>
  <si>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</si>
  <si>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</si>
  <si>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</si>
  <si>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</si>
  <si>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</si>
  <si>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</si>
  <si>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</si>
  <si>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</si>
  <si>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</si>
  <si>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</si>
  <si>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</si>
  <si>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</si>
  <si>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</si>
  <si>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</si>
  <si>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</si>
  <si>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</si>
  <si>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</si>
  <si>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</si>
  <si>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</si>
  <si>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</si>
  <si>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</si>
  <si>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</si>
  <si>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</si>
  <si>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</si>
  <si>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</si>
  <si>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</si>
  <si>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</si>
  <si>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</si>
  <si>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</si>
  <si>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</si>
  <si>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</si>
  <si>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</si>
  <si>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</si>
  <si>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</si>
  <si>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</si>
  <si>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</si>
  <si>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</si>
  <si>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</si>
  <si>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</si>
  <si>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</si>
  <si>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</si>
  <si>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</si>
  <si>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</si>
  <si>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</si>
  <si>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</si>
  <si>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</si>
  <si>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</si>
  <si>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</si>
  <si>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</si>
  <si>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</si>
  <si>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</si>
  <si>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</si>
  <si>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</si>
  <si>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</si>
  <si>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</si>
  <si>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</si>
  <si>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</si>
  <si>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</si>
  <si>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</si>
  <si>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</si>
  <si>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</si>
  <si>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</si>
  <si>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</si>
  <si>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</si>
  <si>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</si>
  <si>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</si>
  <si>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</si>
  <si>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</si>
  <si>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</si>
  <si>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</si>
  <si>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</si>
  <si>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</si>
  <si>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</si>
  <si>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</si>
  <si>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</si>
  <si>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</si>
  <si>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</si>
  <si>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</si>
  <si>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</si>
  <si>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</si>
  <si>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</si>
  <si>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</si>
  <si>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</si>
  <si>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</si>
  <si>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</si>
  <si>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</si>
  <si>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</si>
  <si>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</si>
  <si>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</si>
  <si>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</si>
  <si>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</si>
  <si>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</si>
  <si>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</si>
  <si>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</si>
  <si>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</si>
  <si>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</si>
  <si>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</si>
  <si>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</si>
  <si>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</si>
  <si>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</si>
  <si>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</si>
  <si>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</si>
  <si>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</si>
  <si>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</si>
  <si>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</si>
  <si>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</si>
  <si>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</si>
  <si>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</si>
  <si>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</si>
  <si>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</si>
  <si>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</si>
  <si>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</si>
  <si>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</si>
  <si>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</si>
  <si>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</si>
  <si>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</si>
  <si>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</si>
  <si>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</si>
  <si>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</si>
  <si>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</si>
  <si>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</si>
  <si>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</si>
  <si>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</si>
  <si>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</si>
  <si>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</si>
  <si>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</si>
  <si>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</si>
  <si>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</si>
  <si>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</si>
  <si>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</si>
  <si>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</si>
  <si>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</si>
  <si>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</si>
  <si>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</si>
  <si>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</si>
  <si>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</si>
  <si>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</si>
  <si>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</si>
  <si>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</si>
  <si>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</si>
  <si>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</si>
  <si>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</si>
  <si>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</si>
  <si>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</si>
  <si>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</si>
  <si>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</si>
  <si>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</si>
  <si>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</si>
  <si>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</si>
  <si>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</si>
  <si>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</si>
  <si>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</si>
  <si>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</si>
  <si>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</si>
  <si>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</si>
  <si>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</si>
  <si>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</si>
  <si>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</si>
  <si>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</si>
  <si>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</si>
  <si>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</si>
  <si>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</si>
  <si>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</si>
  <si>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</si>
  <si>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</si>
  <si>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</si>
  <si>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</si>
  <si>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</si>
  <si>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</si>
  <si>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</si>
  <si>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</si>
  <si>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</si>
  <si>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</si>
  <si>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</si>
  <si>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</si>
  <si>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</si>
  <si>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</si>
  <si>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</si>
  <si>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</si>
  <si>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</si>
  <si>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</si>
  <si>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</si>
  <si>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</si>
  <si>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</si>
  <si>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</si>
  <si>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</si>
  <si>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</si>
  <si>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</si>
  <si>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</si>
  <si>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</si>
  <si>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</si>
  <si>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</si>
  <si>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</si>
  <si>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</si>
  <si>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</si>
  <si>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</si>
  <si>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</si>
  <si>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</si>
  <si>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</si>
  <si>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</si>
  <si>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</si>
  <si>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</si>
  <si>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</si>
  <si>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</si>
  <si>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</si>
  <si>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</si>
  <si>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</si>
  <si>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</si>
  <si>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</si>
  <si>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</si>
  <si>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</si>
  <si>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</si>
  <si>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</si>
  <si>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</si>
  <si>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</si>
  <si>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</si>
  <si>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</si>
  <si>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</si>
  <si>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</si>
  <si>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</si>
  <si>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</si>
  <si>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</si>
  <si>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</si>
  <si>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</si>
  <si>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</si>
  <si>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</si>
  <si>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</si>
  <si>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</si>
  <si>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</si>
  <si>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</si>
  <si>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</si>
  <si>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</si>
  <si>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</si>
  <si>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</si>
  <si>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</si>
  <si>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</si>
  <si>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</si>
  <si>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</si>
  <si>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</si>
  <si>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</si>
  <si>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</si>
  <si>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</si>
  <si>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</si>
  <si>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</si>
  <si>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</si>
  <si>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</si>
  <si>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</si>
  <si>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</si>
  <si>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</si>
  <si>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</si>
  <si>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</si>
  <si>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</si>
  <si>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</si>
  <si>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</si>
  <si>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</si>
  <si>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</si>
  <si>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</si>
  <si>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</si>
  <si>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</si>
  <si>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</si>
  <si>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</si>
  <si>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</si>
  <si>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</si>
  <si>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</si>
  <si>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</si>
  <si>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</si>
  <si>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</si>
  <si>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</si>
  <si>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</si>
  <si>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</si>
  <si>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</si>
  <si>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</si>
  <si>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</si>
  <si>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</si>
  <si>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</si>
  <si>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</si>
  <si>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</si>
  <si>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</si>
  <si>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</si>
  <si>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</si>
  <si>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</si>
  <si>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</si>
  <si>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</si>
  <si>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</si>
  <si>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</si>
  <si>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</si>
  <si>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</si>
  <si>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</si>
  <si>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</si>
  <si>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</si>
  <si>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</si>
  <si>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</si>
  <si>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</si>
  <si>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</si>
  <si>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</si>
  <si>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</si>
  <si>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</si>
  <si>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</si>
  <si>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</si>
  <si>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</si>
  <si>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</si>
  <si>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</si>
  <si>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</si>
  <si>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</si>
  <si>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</si>
  <si>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</si>
  <si>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</si>
  <si>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</si>
  <si>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</si>
  <si>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</si>
  <si>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</si>
  <si>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</si>
  <si>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</si>
  <si>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</si>
  <si>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</si>
  <si>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</si>
  <si>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</si>
  <si>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</si>
  <si>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</si>
  <si>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</si>
  <si>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</si>
  <si>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</si>
  <si>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</si>
  <si>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</si>
  <si>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</si>
  <si>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</si>
  <si>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</si>
  <si>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</si>
  <si>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</si>
  <si>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</si>
  <si>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</si>
  <si>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</si>
  <si>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</si>
  <si>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</si>
  <si>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</si>
  <si>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</si>
  <si>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</si>
  <si>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</si>
  <si>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</si>
  <si>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</si>
  <si>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</si>
  <si>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</si>
  <si>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</si>
  <si>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</si>
  <si>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</si>
  <si>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</si>
  <si>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</si>
  <si>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</si>
  <si>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</si>
  <si>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</si>
  <si>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</si>
  <si>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</si>
  <si>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</si>
  <si>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</si>
  <si>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</si>
  <si>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</si>
  <si>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</si>
  <si>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</si>
  <si>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</si>
  <si>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</si>
  <si>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</si>
  <si>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</si>
  <si>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</si>
  <si>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</si>
  <si>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</si>
  <si>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</si>
  <si>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</si>
  <si>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</si>
  <si>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</si>
  <si>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</si>
  <si>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</si>
  <si>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</si>
  <si>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</si>
  <si>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</si>
  <si>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</si>
  <si>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</si>
  <si>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</si>
  <si>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</si>
  <si>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</si>
  <si>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</si>
  <si>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</si>
  <si>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</si>
  <si>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</si>
  <si>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</si>
  <si>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</si>
  <si>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</si>
  <si>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</si>
  <si>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</si>
  <si>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</si>
  <si>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</si>
  <si>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</si>
  <si>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</si>
  <si>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</si>
  <si>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</si>
  <si>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</si>
  <si>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</si>
  <si>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</si>
  <si>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</si>
  <si>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</si>
  <si>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</si>
  <si>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</si>
  <si>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</si>
  <si>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</si>
  <si>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</si>
  <si>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</si>
  <si>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</si>
  <si>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</si>
  <si>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</si>
  <si>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</si>
  <si>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</si>
  <si>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</si>
  <si>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</si>
  <si>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</si>
  <si>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</si>
  <si>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</si>
  <si>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</si>
  <si>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</si>
  <si>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</si>
  <si>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</si>
  <si>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</si>
  <si>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</si>
  <si>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</si>
  <si>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</si>
  <si>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</si>
  <si>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</si>
  <si>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</si>
  <si>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</si>
  <si>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</si>
  <si>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</si>
  <si>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</si>
  <si>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</si>
  <si>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</si>
  <si>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</si>
  <si>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</si>
  <si>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</si>
  <si>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</si>
  <si>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</si>
  <si>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</si>
  <si>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</si>
  <si>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</si>
  <si>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</si>
  <si>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</si>
  <si>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</si>
  <si>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</si>
  <si>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</si>
  <si>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</si>
  <si>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</si>
  <si>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</si>
  <si>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</si>
  <si>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</si>
  <si>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</si>
  <si>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</si>
  <si>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</si>
  <si>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</si>
  <si>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</si>
  <si>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</si>
  <si>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</si>
  <si>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</si>
  <si>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</si>
  <si>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</si>
  <si>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</si>
  <si>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</si>
  <si>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</si>
  <si>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</si>
  <si>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</si>
  <si>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</si>
  <si>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</si>
  <si>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</si>
  <si>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</si>
  <si>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</si>
  <si>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</si>
  <si>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</si>
  <si>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</si>
  <si>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</si>
  <si>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</si>
  <si>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</si>
  <si>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</si>
  <si>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</si>
  <si>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</si>
  <si>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</si>
  <si>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</si>
  <si>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</si>
  <si>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</si>
  <si>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</si>
  <si>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</si>
  <si>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</si>
  <si>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</si>
  <si>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</si>
  <si>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</si>
  <si>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</si>
  <si>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</si>
  <si>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</si>
  <si>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</si>
  <si>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</si>
  <si>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</si>
  <si>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</si>
  <si>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</si>
  <si>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</si>
  <si>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</si>
  <si>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</si>
  <si>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</si>
  <si>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</si>
  <si>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</si>
  <si>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</si>
  <si>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</si>
  <si>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</si>
  <si>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</si>
  <si>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</si>
  <si>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</si>
  <si>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</si>
  <si>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</si>
  <si>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</si>
  <si>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</si>
  <si>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</si>
  <si>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</si>
  <si>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</si>
  <si>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</si>
  <si>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</si>
  <si>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</si>
  <si>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</si>
  <si>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</si>
  <si>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</si>
  <si>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</si>
  <si>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</si>
  <si>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</si>
  <si>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</si>
  <si>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</si>
  <si>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</si>
  <si>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</si>
  <si>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</si>
  <si>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</si>
  <si>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</si>
  <si>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</si>
  <si>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</si>
  <si>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</si>
  <si>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</si>
  <si>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</si>
  <si>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</si>
  <si>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</si>
  <si>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</si>
  <si>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</si>
  <si>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</si>
  <si>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</si>
  <si>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</si>
  <si>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</si>
  <si>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</si>
  <si>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</si>
  <si>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</si>
  <si>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</si>
  <si>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</si>
  <si>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</si>
  <si>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</si>
  <si>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</si>
  <si>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</si>
  <si>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</si>
  <si>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</si>
  <si>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</si>
  <si>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</si>
  <si>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</si>
  <si>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</si>
  <si>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</si>
  <si>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</si>
  <si>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</si>
  <si>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</si>
  <si>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</si>
  <si>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</si>
  <si>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</si>
  <si>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</si>
  <si>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</si>
  <si>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</si>
  <si>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</si>
  <si>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</si>
  <si>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</si>
  <si>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</si>
  <si>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</si>
  <si>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</si>
  <si>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</si>
  <si>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</si>
  <si>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</si>
  <si>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</si>
  <si>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</si>
  <si>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</si>
  <si>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</si>
  <si>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</si>
  <si>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</si>
  <si>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</si>
  <si>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</si>
  <si>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</si>
  <si>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</si>
  <si>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</si>
  <si>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</si>
  <si>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</si>
  <si>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</si>
  <si>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</si>
  <si>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</si>
  <si>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</si>
  <si>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</si>
  <si>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</si>
  <si>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</si>
  <si>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</si>
  <si>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</si>
  <si>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</si>
  <si>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</si>
  <si>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</si>
  <si>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</si>
  <si>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</si>
  <si>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</si>
  <si>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</si>
  <si>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</si>
  <si>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</si>
  <si>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</si>
  <si>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</si>
  <si>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</si>
  <si>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</si>
  <si>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</si>
  <si>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</si>
  <si>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</si>
  <si>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</si>
  <si>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</si>
  <si>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</si>
  <si>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</si>
  <si>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</si>
  <si>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</si>
  <si>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</si>
  <si>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</si>
  <si>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</si>
  <si>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</si>
  <si>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</si>
  <si>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</si>
  <si>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</si>
  <si>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</si>
  <si>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</si>
  <si>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</si>
  <si>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</si>
  <si>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</si>
  <si>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</si>
  <si>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</si>
  <si>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</si>
  <si>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</si>
  <si>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</si>
  <si>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</si>
  <si>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</si>
  <si>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</si>
  <si>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</si>
  <si>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</si>
  <si>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</si>
  <si>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</si>
  <si>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</si>
  <si>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</si>
  <si>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</si>
  <si>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</si>
  <si>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</si>
  <si>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</si>
  <si>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</si>
  <si>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</si>
  <si>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</si>
  <si>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</si>
  <si>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</si>
  <si>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</si>
  <si>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</si>
  <si>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</si>
  <si>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</si>
  <si>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</si>
  <si>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</si>
  <si>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</si>
  <si>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</si>
  <si>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</si>
  <si>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</si>
  <si>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</si>
  <si>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</si>
  <si>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</si>
  <si>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</si>
  <si>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</si>
  <si>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</si>
  <si>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</si>
  <si>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</si>
  <si>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</si>
  <si>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</si>
  <si>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</si>
  <si>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</si>
  <si>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</si>
  <si>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</si>
  <si>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</si>
  <si>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</si>
  <si>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</si>
  <si>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</si>
  <si>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</si>
  <si>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</si>
  <si>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</si>
  <si>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</si>
  <si>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</si>
  <si>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</si>
  <si>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</si>
  <si>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</si>
  <si>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</si>
  <si>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</si>
  <si>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</si>
  <si>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</si>
  <si>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</si>
  <si>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</si>
  <si>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</si>
  <si>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</si>
  <si>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</si>
  <si>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</si>
  <si>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</si>
  <si>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</si>
  <si>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</si>
  <si>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</si>
  <si>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</si>
  <si>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</si>
  <si>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</si>
  <si>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</si>
  <si>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</si>
  <si>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</si>
  <si>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</si>
  <si>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</si>
  <si>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</si>
  <si>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</si>
  <si>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</si>
  <si>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</si>
  <si>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</si>
  <si>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</si>
  <si>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</si>
  <si>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</si>
  <si>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</si>
  <si>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</si>
  <si>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</si>
  <si>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</si>
  <si>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</si>
  <si>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</si>
  <si>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</si>
  <si>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</si>
  <si>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</si>
  <si>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</si>
  <si>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</si>
  <si>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</si>
  <si>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</si>
  <si>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</si>
  <si>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</si>
  <si>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</si>
  <si>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</si>
  <si>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</si>
  <si>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</si>
  <si>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</si>
  <si>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</si>
  <si>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</si>
  <si>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</si>
  <si>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</si>
  <si>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</si>
  <si>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</si>
  <si>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</si>
  <si>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</si>
  <si>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</si>
  <si>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</si>
  <si>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</si>
  <si>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</si>
  <si>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</si>
  <si>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</si>
  <si>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</si>
  <si>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</si>
  <si>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</si>
  <si>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</si>
  <si>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</si>
  <si>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</si>
  <si>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</si>
  <si>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</si>
  <si>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</si>
  <si>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</si>
  <si>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</si>
  <si>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</si>
  <si>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</si>
  <si>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</si>
  <si>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</si>
  <si>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</si>
  <si>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</si>
  <si>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</si>
  <si>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</si>
  <si>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</si>
  <si>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</si>
  <si>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</si>
  <si>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</si>
  <si>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</si>
  <si>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</si>
  <si>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</si>
  <si>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</si>
  <si>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</si>
  <si>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</si>
  <si>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</si>
  <si>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</si>
  <si>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</si>
  <si>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</si>
  <si>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</si>
  <si>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</si>
  <si>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</si>
  <si>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</si>
  <si>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</si>
  <si>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</si>
  <si>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</si>
  <si>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</si>
  <si>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</si>
  <si>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</si>
  <si>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</si>
  <si>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</si>
  <si>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</si>
  <si>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</si>
  <si>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</si>
  <si>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</si>
  <si>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</si>
  <si>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</si>
  <si>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</si>
  <si>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</si>
  <si>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</si>
  <si>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</si>
  <si>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</si>
  <si>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</si>
  <si>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</si>
  <si>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</si>
  <si>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</si>
  <si>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</si>
  <si>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</si>
  <si>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</si>
  <si>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</si>
  <si>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</si>
  <si>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</si>
  <si>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</si>
  <si>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</si>
  <si>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</si>
  <si>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</si>
  <si>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</si>
  <si>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</si>
  <si>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</si>
  <si>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</si>
  <si>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</si>
  <si>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</si>
  <si>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</si>
  <si>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</si>
  <si>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</si>
  <si>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</si>
  <si>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</si>
  <si>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</si>
  <si>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</si>
  <si>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</si>
  <si>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</si>
  <si>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</si>
  <si>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</si>
  <si>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</si>
  <si>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</si>
  <si>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</si>
  <si>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</si>
  <si>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</si>
  <si>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</si>
  <si>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</si>
  <si>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</si>
  <si>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</si>
  <si>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</si>
  <si>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</si>
  <si>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</si>
  <si>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</si>
  <si>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</si>
  <si>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</si>
  <si>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</si>
  <si>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</si>
  <si>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</si>
  <si>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</si>
  <si>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</si>
  <si>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</si>
  <si>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</si>
  <si>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</si>
  <si>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</si>
  <si>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</si>
  <si>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</si>
  <si>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</si>
  <si>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</si>
  <si>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</si>
  <si>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</si>
  <si>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</si>
  <si>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</si>
  <si>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</si>
  <si>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</si>
  <si>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</si>
  <si>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</si>
  <si>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</si>
  <si>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</si>
  <si>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</si>
  <si>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</si>
  <si>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</si>
  <si>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</si>
  <si>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</si>
  <si>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</si>
  <si>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</si>
  <si>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</si>
  <si>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</si>
  <si>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</si>
  <si>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</si>
  <si>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</si>
  <si>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</si>
  <si>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</si>
  <si>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</si>
  <si>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</si>
  <si>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</si>
  <si>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</si>
  <si>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</si>
  <si>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</si>
  <si>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</si>
  <si>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</si>
  <si>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</si>
  <si>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</si>
  <si>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</si>
  <si>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</si>
  <si>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</si>
  <si>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</si>
  <si>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</si>
  <si>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</si>
  <si>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</si>
  <si>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</si>
  <si>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</si>
  <si>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</si>
  <si>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</si>
  <si>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</si>
  <si>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</si>
  <si>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</si>
  <si>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</si>
  <si>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</si>
  <si>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</si>
  <si>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</si>
  <si>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</si>
  <si>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</si>
  <si>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</si>
  <si>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</si>
  <si>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</si>
  <si>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</si>
  <si>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</si>
  <si>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</si>
  <si>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</si>
  <si>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</si>
  <si>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</si>
  <si>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</si>
  <si>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</si>
  <si>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</si>
  <si>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</si>
  <si>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</si>
  <si>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</si>
  <si>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</si>
  <si>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</si>
  <si>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</si>
  <si>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</si>
  <si>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</si>
  <si>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</si>
  <si>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</si>
  <si>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</si>
  <si>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</si>
  <si>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</si>
  <si>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</si>
  <si>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</si>
  <si>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</si>
  <si>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</si>
  <si>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</si>
  <si>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</si>
  <si>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</si>
  <si>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</si>
  <si>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</si>
  <si>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</si>
  <si>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</si>
  <si>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</si>
  <si>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</si>
  <si>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</si>
  <si>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</si>
  <si>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</si>
  <si>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</si>
  <si>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</si>
  <si>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</si>
  <si>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</si>
  <si>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</si>
  <si>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</si>
  <si>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</si>
  <si>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</si>
  <si>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</si>
  <si>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</si>
  <si>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</si>
  <si>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</si>
  <si>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</si>
  <si>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</si>
  <si>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</si>
  <si>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</si>
  <si>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</si>
  <si>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</si>
  <si>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</si>
  <si>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</si>
  <si>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</si>
  <si>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</si>
  <si>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</si>
  <si>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</si>
  <si>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</si>
  <si>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</si>
  <si>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</si>
  <si>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</si>
  <si>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</si>
  <si>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</si>
  <si>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</si>
  <si>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</si>
  <si>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</si>
  <si>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</si>
  <si>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</si>
  <si>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</si>
  <si>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</si>
  <si>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</si>
  <si>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</si>
  <si>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</si>
  <si>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</si>
  <si>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</si>
  <si>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</si>
  <si>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</si>
  <si>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</si>
  <si>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</si>
  <si>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</si>
  <si>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</si>
  <si>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</si>
  <si>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</si>
  <si>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</si>
  <si>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</si>
  <si>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</si>
  <si>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</si>
  <si>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</si>
  <si>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</si>
  <si>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</si>
  <si>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</si>
  <si>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</si>
  <si>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</si>
  <si>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</si>
  <si>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</si>
  <si>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</si>
  <si>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</si>
  <si>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</si>
  <si>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</si>
  <si>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</si>
  <si>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</si>
  <si>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</si>
  <si>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</si>
  <si>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</si>
  <si>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</si>
  <si>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</si>
  <si>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</si>
  <si>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</si>
  <si>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</si>
  <si>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</si>
  <si>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</si>
  <si>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</si>
  <si>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</si>
  <si>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</si>
  <si>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</si>
  <si>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</si>
  <si>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</si>
  <si>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</si>
  <si>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</si>
  <si>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</si>
  <si>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</si>
  <si>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</si>
  <si>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</si>
  <si>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</si>
  <si>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</si>
  <si>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</si>
  <si>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</si>
  <si>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</si>
  <si>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</si>
  <si>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</si>
  <si>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</si>
  <si>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</si>
  <si>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</si>
  <si>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</si>
  <si>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</si>
  <si>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</si>
  <si>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</si>
  <si>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</si>
  <si>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</si>
  <si>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</si>
  <si>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</si>
  <si>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</si>
  <si>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</si>
  <si>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</si>
  <si>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</si>
  <si>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</si>
  <si>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</si>
  <si>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</si>
  <si>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</si>
  <si>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</si>
  <si>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</si>
  <si>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</si>
  <si>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</si>
  <si>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</si>
  <si>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</si>
  <si>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</si>
  <si>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</si>
  <si>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</si>
  <si>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</si>
  <si>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</si>
  <si>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</si>
  <si>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</si>
  <si>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</si>
  <si>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</si>
  <si>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</si>
  <si>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</si>
  <si>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</si>
  <si>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</si>
  <si>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</si>
  <si>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</si>
  <si>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</si>
  <si>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</si>
  <si>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</si>
  <si>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</si>
  <si>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</si>
  <si>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</si>
  <si>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</si>
  <si>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</si>
  <si>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</si>
  <si>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</si>
  <si>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</si>
  <si>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</si>
  <si>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</si>
  <si>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</si>
  <si>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</si>
  <si>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</si>
  <si>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</si>
  <si>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</si>
  <si>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</si>
  <si>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</si>
  <si>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</si>
  <si>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</si>
  <si>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</si>
  <si>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</si>
  <si>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</si>
  <si>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</si>
  <si>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</si>
  <si>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</si>
  <si>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</si>
  <si>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</si>
  <si>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</si>
  <si>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</si>
  <si>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</si>
  <si>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</si>
  <si>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</si>
  <si>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</si>
  <si>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</si>
  <si>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</si>
  <si>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</si>
  <si>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</si>
  <si>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</si>
  <si>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</si>
  <si>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</si>
  <si>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</si>
  <si>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</si>
  <si>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</si>
  <si>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</si>
  <si>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</si>
  <si>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</si>
  <si>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</si>
  <si>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</si>
  <si>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</si>
  <si>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</si>
  <si>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</si>
  <si>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</si>
  <si>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</si>
  <si>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</si>
  <si>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</si>
  <si>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</si>
  <si>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</si>
  <si>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</si>
  <si>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</si>
  <si>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</si>
  <si>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</si>
  <si>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</si>
  <si>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</si>
  <si>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</si>
  <si>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</si>
  <si>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</si>
  <si>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</si>
  <si>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</si>
  <si>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</si>
  <si>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</si>
  <si>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</si>
  <si>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</si>
  <si>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</si>
  <si>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</si>
  <si>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</si>
  <si>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</si>
  <si>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</si>
  <si>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</si>
  <si>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</si>
  <si>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</si>
  <si>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</si>
  <si>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</si>
  <si>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</si>
  <si>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</si>
  <si>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</si>
  <si>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</si>
  <si>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</si>
  <si>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</si>
  <si>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</si>
  <si>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</si>
  <si>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</si>
  <si>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</si>
  <si>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</si>
  <si>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</si>
  <si>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</si>
  <si>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</si>
  <si>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</si>
  <si>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</si>
  <si>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</si>
  <si>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</si>
  <si>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</si>
  <si>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</si>
  <si>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</si>
  <si>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</si>
  <si>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</si>
  <si>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</si>
  <si>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</si>
  <si>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</si>
  <si>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</si>
  <si>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</si>
  <si>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</si>
  <si>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</si>
  <si>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</si>
  <si>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</si>
  <si>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</si>
  <si>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</si>
  <si>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</si>
  <si>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</si>
  <si>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</si>
  <si>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</si>
  <si>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</si>
  <si>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</si>
  <si>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</si>
  <si>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</si>
  <si>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</si>
  <si>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</si>
  <si>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</si>
  <si>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</si>
  <si>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</si>
  <si>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</si>
  <si>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</si>
  <si>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</si>
  <si>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</si>
  <si>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</si>
  <si>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</si>
  <si>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</si>
  <si>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</si>
  <si>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</si>
  <si>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</si>
  <si>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</si>
  <si>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</si>
  <si>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</si>
  <si>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</si>
  <si>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</si>
  <si>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</si>
  <si>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</si>
  <si>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</si>
  <si>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</si>
  <si>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</si>
  <si>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</si>
  <si>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</si>
  <si>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</si>
  <si>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</si>
  <si>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</si>
  <si>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</si>
  <si>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</si>
  <si>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</si>
  <si>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</si>
  <si>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</si>
  <si>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</si>
  <si>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</si>
  <si>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</si>
  <si>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</si>
  <si>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</si>
  <si>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</si>
  <si>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</si>
  <si>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</si>
  <si>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</si>
  <si>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</si>
  <si>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</si>
  <si>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</si>
  <si>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</si>
  <si>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</si>
  <si>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</si>
  <si>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</si>
  <si>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</si>
  <si>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</si>
  <si>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</si>
  <si>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</si>
  <si>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</si>
  <si>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</si>
  <si>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</si>
  <si>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</si>
  <si>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</si>
  <si>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</si>
  <si>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</si>
  <si>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</si>
  <si>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</si>
  <si>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</si>
  <si>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</si>
  <si>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</si>
  <si>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</si>
  <si>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</si>
  <si>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</si>
  <si>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</si>
  <si>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</si>
  <si>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</si>
  <si>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</si>
  <si>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</si>
  <si>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</si>
  <si>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</si>
  <si>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</si>
  <si>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</si>
  <si>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</si>
  <si>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</si>
  <si>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</si>
  <si>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</si>
  <si>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</si>
  <si>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</si>
  <si>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</si>
  <si>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</si>
  <si>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</si>
  <si>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</si>
  <si>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</si>
  <si>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</si>
  <si>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</si>
  <si>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</si>
  <si>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</si>
  <si>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</si>
  <si>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</si>
  <si>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</si>
  <si>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</si>
  <si>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</si>
  <si>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</si>
  <si>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</si>
  <si>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</si>
  <si>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</si>
  <si>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</si>
  <si>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</si>
  <si>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</si>
  <si>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</si>
  <si>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</si>
  <si>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</si>
  <si>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</si>
  <si>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</si>
  <si>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</si>
  <si>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</si>
  <si>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</si>
  <si>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</si>
  <si>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</si>
  <si>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</si>
  <si>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</si>
  <si>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</si>
  <si>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</si>
  <si>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</si>
  <si>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</si>
  <si>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</si>
  <si>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</si>
  <si>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</si>
  <si>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</si>
  <si>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</si>
  <si>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</si>
  <si>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</si>
  <si>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</si>
  <si>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</si>
  <si>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</si>
  <si>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</si>
  <si>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</si>
  <si>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</si>
  <si>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</si>
  <si>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</si>
  <si>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</si>
  <si>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</si>
  <si>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</si>
  <si>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</si>
  <si>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</si>
  <si>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</si>
  <si>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</si>
  <si>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</si>
  <si>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</si>
  <si>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</si>
  <si>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</si>
  <si>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</si>
  <si>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</si>
  <si>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</si>
  <si>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</si>
  <si>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</si>
  <si>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</si>
  <si>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</si>
  <si>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</si>
  <si>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</si>
  <si>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</si>
  <si>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</si>
  <si>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</si>
  <si>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</si>
  <si>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</si>
  <si>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</si>
  <si>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</si>
  <si>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</si>
  <si>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</si>
  <si>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</si>
  <si>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</si>
  <si>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</si>
  <si>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</si>
  <si>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</si>
  <si>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</si>
  <si>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</si>
  <si>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</si>
  <si>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</si>
  <si>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</si>
  <si>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</si>
  <si>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</si>
  <si>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</si>
  <si>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</si>
  <si>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</si>
  <si>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</si>
  <si>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</si>
  <si>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</si>
  <si>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</si>
  <si>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</si>
  <si>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</si>
  <si>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</si>
  <si>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</si>
  <si>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</si>
  <si>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</si>
  <si>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</si>
  <si>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</si>
  <si>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</si>
  <si>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</si>
  <si>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</si>
  <si>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</si>
  <si>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</si>
  <si>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</si>
  <si>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</si>
  <si>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</si>
  <si>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</si>
  <si>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</si>
  <si>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</si>
  <si>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</si>
  <si>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</si>
  <si>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</si>
  <si>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</si>
  <si>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</si>
  <si>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</si>
  <si>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</si>
  <si>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</si>
  <si>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</si>
  <si>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</si>
  <si>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</si>
  <si>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</si>
  <si>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</si>
  <si>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</si>
  <si>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</si>
  <si>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</si>
  <si>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</si>
  <si>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</si>
  <si>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</si>
  <si>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</si>
  <si>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</si>
  <si>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</si>
  <si>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</si>
  <si>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</si>
  <si>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</si>
  <si>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</si>
  <si>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</si>
  <si>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</si>
  <si>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</si>
  <si>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</si>
  <si>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</si>
  <si>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</si>
  <si>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</si>
  <si>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</si>
  <si>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</si>
  <si>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</si>
  <si>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</si>
  <si>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</si>
  <si>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</si>
  <si>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</si>
  <si>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</si>
  <si>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</si>
  <si>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</si>
  <si>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</si>
  <si>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</si>
  <si>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</si>
  <si>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</si>
  <si>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</si>
  <si>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</si>
  <si>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</si>
  <si>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</si>
  <si>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</si>
  <si>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</si>
  <si>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</si>
  <si>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</si>
  <si>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</si>
  <si>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</si>
  <si>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</si>
  <si>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</si>
  <si>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</si>
  <si>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</si>
  <si>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</si>
  <si>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</si>
  <si>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</si>
  <si>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</si>
  <si>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</si>
  <si>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</si>
  <si>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</si>
  <si>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</si>
  <si>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</si>
  <si>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</si>
  <si>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</si>
  <si>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</si>
  <si>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</si>
  <si>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</si>
  <si>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</si>
  <si>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</si>
  <si>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</si>
  <si>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</si>
  <si>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</si>
  <si>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</si>
  <si>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</si>
  <si>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</si>
  <si>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</si>
  <si>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</si>
  <si>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</si>
  <si>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</si>
  <si>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</si>
  <si>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</si>
  <si>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</si>
  <si>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</si>
  <si>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</si>
  <si>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</si>
  <si>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</si>
  <si>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</si>
  <si>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</si>
  <si>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</si>
  <si>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</si>
  <si>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</si>
  <si>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</si>
  <si>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</si>
  <si>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</si>
  <si>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</si>
  <si>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</si>
  <si>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</si>
  <si>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</si>
  <si>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</si>
  <si>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</si>
  <si>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</si>
  <si>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</si>
  <si>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</si>
  <si>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</si>
  <si>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</si>
  <si>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</si>
  <si>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</si>
  <si>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</si>
  <si>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</si>
  <si>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</si>
  <si>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</si>
  <si>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</si>
  <si>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</si>
  <si>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</si>
  <si>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</si>
  <si>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</si>
  <si>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</si>
  <si>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</si>
  <si>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</si>
  <si>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</si>
  <si>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</si>
  <si>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</si>
  <si>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</si>
  <si>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</si>
  <si>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</si>
  <si>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</si>
  <si>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</si>
  <si>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</si>
  <si>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</si>
  <si>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</si>
  <si>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</si>
  <si>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</si>
  <si>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</si>
  <si>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</si>
  <si>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</si>
  <si>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</si>
  <si>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</si>
  <si>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</si>
  <si>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</si>
  <si>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</si>
  <si>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</si>
  <si>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</si>
  <si>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</si>
  <si>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</si>
  <si>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</si>
  <si>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</si>
  <si>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</si>
  <si>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</si>
  <si>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</si>
  <si>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</si>
  <si>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</si>
  <si>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</si>
  <si>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</si>
  <si>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</si>
  <si>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</si>
  <si>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</si>
  <si>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</si>
  <si>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</si>
  <si>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</si>
  <si>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</si>
  <si>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</si>
  <si>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</si>
  <si>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</si>
  <si>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</si>
  <si>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</si>
  <si>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</si>
  <si>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</si>
  <si>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</si>
  <si>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</si>
  <si>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</si>
  <si>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</si>
  <si>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</si>
  <si>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</si>
  <si>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</si>
  <si>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</si>
  <si>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</si>
  <si>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</si>
  <si>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</si>
  <si>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</si>
  <si>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</si>
  <si>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</si>
  <si>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</si>
  <si>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</si>
  <si>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</si>
  <si>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</si>
  <si>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</si>
  <si>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</si>
  <si>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</si>
  <si>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</si>
  <si>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</si>
  <si>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</si>
  <si>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</si>
  <si>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</si>
  <si>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</si>
  <si>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</si>
  <si>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</si>
  <si>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</si>
  <si>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</si>
  <si>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</si>
  <si>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</si>
  <si>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</si>
  <si>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</si>
  <si>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</si>
  <si>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</si>
  <si>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</si>
  <si>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</si>
  <si>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</si>
  <si>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</si>
  <si>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</si>
  <si>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</si>
  <si>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</si>
  <si>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</si>
  <si>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</si>
  <si>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</si>
  <si>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</si>
  <si>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</si>
  <si>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</si>
  <si>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</si>
  <si>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</si>
  <si>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</si>
  <si>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</si>
  <si>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</si>
  <si>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</si>
  <si>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</si>
  <si>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</si>
  <si>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</si>
  <si>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</si>
  <si>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</si>
  <si>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</si>
  <si>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</si>
  <si>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</si>
  <si>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</si>
  <si>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</si>
  <si>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</si>
  <si>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</si>
  <si>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</si>
  <si>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</si>
  <si>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</si>
  <si>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</si>
  <si>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</si>
  <si>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</si>
  <si>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</si>
  <si>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</si>
  <si>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</si>
  <si>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</si>
  <si>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</si>
  <si>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</si>
  <si>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</si>
  <si>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</si>
  <si>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</si>
  <si>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</si>
  <si>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</si>
  <si>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</si>
  <si>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</si>
  <si>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</si>
  <si>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</si>
  <si>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</si>
  <si>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</si>
  <si>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</si>
  <si>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</si>
  <si>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</si>
  <si>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</si>
  <si>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</si>
  <si>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</si>
  <si>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</si>
  <si>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</si>
  <si>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</si>
  <si>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</si>
  <si>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</si>
  <si>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</si>
  <si>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</si>
  <si>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</si>
  <si>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</si>
  <si>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</si>
  <si>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</si>
  <si>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</si>
  <si>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</si>
  <si>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</si>
  <si>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</si>
  <si>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</si>
  <si>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</si>
  <si>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</si>
  <si>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</si>
  <si>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</si>
  <si>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</si>
  <si>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</si>
  <si>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</si>
  <si>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</si>
  <si>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</si>
  <si>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</si>
  <si>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</si>
  <si>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</si>
  <si>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</si>
  <si>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</si>
  <si>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</si>
  <si>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</si>
  <si>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</si>
  <si>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</si>
  <si>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</si>
  <si>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</si>
  <si>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</si>
  <si>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</si>
  <si>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</si>
  <si>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</si>
  <si>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</si>
  <si>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</si>
  <si>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</si>
  <si>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</si>
  <si>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</si>
  <si>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</si>
  <si>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</si>
  <si>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</si>
  <si>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</si>
  <si>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</si>
  <si>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</si>
  <si>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</si>
  <si>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</si>
  <si>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</si>
  <si>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</si>
  <si>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</si>
  <si>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</si>
  <si>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</si>
  <si>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</si>
  <si>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</si>
  <si>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</si>
  <si>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</si>
  <si>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</si>
  <si>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</si>
  <si>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</si>
  <si>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</si>
  <si>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</si>
  <si>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</si>
  <si>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</si>
  <si>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</si>
  <si>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</si>
  <si>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</si>
  <si>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</si>
  <si>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</si>
  <si>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</si>
  <si>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</si>
  <si>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</si>
  <si>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</si>
  <si>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</si>
  <si>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</si>
  <si>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</si>
  <si>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</si>
  <si>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</si>
  <si>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</si>
  <si>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</si>
  <si>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</si>
  <si>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</si>
  <si>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</si>
  <si>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</si>
  <si>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</si>
  <si>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</si>
  <si>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</si>
  <si>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</si>
  <si>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</si>
  <si>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</si>
  <si>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</si>
  <si>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</si>
  <si>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</si>
  <si>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</si>
  <si>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</si>
  <si>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</si>
  <si>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</si>
  <si>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</si>
  <si>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</si>
  <si>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</si>
  <si>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</si>
  <si>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</si>
  <si>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</si>
  <si>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</si>
  <si>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</si>
  <si>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</si>
  <si>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</si>
  <si>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</si>
  <si>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</si>
  <si>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</si>
  <si>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</si>
  <si>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</si>
  <si>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</si>
  <si>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</si>
  <si>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</si>
  <si>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</si>
  <si>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</si>
  <si>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</si>
  <si>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</si>
  <si>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</si>
  <si>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</si>
  <si>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</si>
  <si>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</si>
  <si>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</si>
  <si>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</si>
  <si>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</si>
  <si>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</si>
  <si>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</si>
  <si>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</si>
  <si>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</si>
  <si>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</si>
  <si>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</si>
  <si>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</si>
  <si>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</si>
  <si>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</si>
  <si>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</si>
  <si>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</si>
  <si>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</si>
  <si>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</si>
  <si>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</si>
  <si>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</si>
  <si>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</si>
  <si>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</si>
  <si>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</si>
  <si>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</si>
  <si>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</si>
  <si>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</si>
  <si>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</si>
  <si>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</si>
  <si>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</si>
  <si>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</si>
  <si>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</si>
  <si>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</si>
  <si>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</si>
  <si>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</si>
  <si>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</si>
  <si>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</si>
  <si>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</si>
  <si>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</si>
  <si>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</si>
  <si>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</si>
  <si>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</si>
  <si>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</si>
  <si>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</si>
  <si>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</si>
  <si>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</si>
  <si>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</si>
  <si>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</si>
  <si>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</si>
  <si>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</si>
  <si>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</si>
  <si>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</si>
  <si>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</si>
  <si>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</si>
  <si>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</si>
  <si>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</si>
  <si>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</si>
  <si>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</si>
  <si>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</si>
  <si>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</si>
  <si>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</si>
  <si>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</si>
  <si>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</si>
  <si>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</si>
  <si>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</si>
  <si>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</si>
  <si>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</si>
  <si>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</si>
  <si>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</si>
  <si>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</si>
  <si>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</si>
  <si>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</si>
  <si>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</si>
  <si>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</si>
  <si>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</si>
  <si>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</si>
  <si>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</si>
  <si>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</si>
  <si>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</si>
  <si>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</si>
  <si>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</si>
  <si>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</si>
  <si>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</si>
  <si>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</si>
  <si>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</si>
  <si>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</si>
  <si>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</si>
  <si>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</si>
  <si>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</si>
  <si>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</si>
  <si>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</si>
  <si>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</si>
  <si>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</si>
  <si>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</si>
  <si>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</si>
  <si>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</si>
  <si>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</si>
  <si>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</si>
  <si>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</si>
  <si>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</si>
  <si>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</si>
  <si>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</si>
  <si>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</si>
  <si>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</si>
  <si>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</si>
  <si>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</si>
  <si>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</si>
  <si>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</si>
  <si>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</si>
  <si>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</si>
  <si>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</si>
  <si>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</si>
  <si>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</si>
  <si>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</si>
  <si>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</si>
  <si>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</si>
  <si>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</si>
  <si>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</si>
  <si>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</si>
  <si>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</si>
  <si>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</si>
  <si>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</si>
  <si>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</si>
  <si>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</si>
  <si>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</si>
  <si>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</si>
  <si>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</si>
  <si>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</si>
  <si>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</si>
  <si>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</si>
  <si>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</si>
  <si>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</si>
  <si>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</si>
  <si>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</si>
  <si>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</si>
  <si>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</si>
  <si>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</si>
  <si>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</si>
  <si>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</si>
  <si>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</si>
  <si>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</si>
  <si>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</si>
  <si>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</si>
  <si>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</si>
  <si>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</si>
  <si>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</si>
  <si>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</si>
  <si>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</si>
  <si>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</si>
  <si>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</si>
  <si>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</si>
  <si>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</si>
  <si>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</si>
  <si>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</si>
  <si>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</si>
  <si>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</si>
  <si>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</si>
  <si>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</si>
  <si>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</si>
  <si>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</si>
  <si>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</si>
  <si>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</si>
  <si>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</si>
  <si>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</si>
  <si>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</si>
  <si>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</si>
  <si>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</si>
  <si>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</si>
  <si>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</si>
  <si>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</si>
  <si>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</si>
  <si>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</si>
  <si>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</si>
  <si>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</si>
  <si>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</si>
  <si>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</si>
  <si>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</si>
  <si>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</si>
  <si>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</si>
  <si>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</si>
  <si>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</si>
  <si>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</si>
  <si>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</si>
  <si>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</si>
  <si>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</si>
  <si>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</si>
  <si>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</si>
  <si>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</si>
  <si>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</si>
  <si>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</si>
  <si>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</si>
  <si>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</si>
  <si>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</si>
  <si>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</si>
  <si>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</si>
  <si>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</si>
  <si>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</si>
  <si>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</si>
  <si>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</si>
  <si>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</si>
  <si>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</si>
  <si>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</si>
  <si>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</si>
  <si>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</si>
  <si>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</si>
  <si>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</si>
  <si>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</si>
  <si>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</si>
  <si>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</si>
  <si>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</si>
  <si>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</si>
  <si>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</si>
  <si>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</si>
  <si>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</si>
  <si>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</si>
  <si>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</si>
  <si>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</si>
  <si>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</si>
  <si>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</si>
  <si>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</si>
  <si>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</si>
  <si>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</si>
  <si>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</si>
  <si>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</si>
  <si>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</si>
  <si>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</si>
  <si>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</si>
  <si>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</si>
  <si>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</si>
  <si>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</si>
  <si>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</si>
  <si>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</si>
  <si>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</si>
  <si>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</si>
  <si>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</si>
  <si>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</si>
  <si>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</si>
  <si>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</si>
  <si>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</si>
  <si>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</si>
  <si>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</si>
  <si>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</si>
  <si>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</si>
  <si>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</si>
  <si>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</si>
  <si>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</si>
  <si>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</si>
  <si>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</si>
  <si>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</si>
  <si>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</si>
  <si>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</si>
  <si>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</si>
  <si>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</si>
  <si>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</si>
  <si>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</si>
  <si>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</si>
  <si>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</si>
  <si>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</si>
  <si>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</si>
  <si>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</si>
  <si>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</si>
  <si>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</si>
  <si>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</si>
  <si>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</si>
  <si>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</si>
  <si>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</si>
  <si>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</si>
  <si>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</si>
  <si>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</si>
  <si>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</si>
  <si>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</si>
  <si>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</si>
  <si>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</si>
  <si>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</si>
  <si>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</si>
  <si>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</si>
  <si>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</si>
  <si>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</si>
  <si>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</si>
  <si>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</si>
  <si>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</si>
  <si>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</si>
  <si>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</si>
  <si>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</si>
  <si>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</si>
  <si>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</si>
  <si>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</si>
  <si>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</si>
  <si>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</si>
  <si>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</si>
  <si>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</si>
  <si>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</si>
  <si>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</si>
  <si>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</si>
  <si>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</si>
  <si>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</si>
  <si>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</si>
  <si>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</si>
  <si>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</si>
  <si>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</si>
  <si>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</si>
  <si>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</si>
  <si>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</si>
  <si>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</si>
  <si>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</si>
  <si>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</si>
  <si>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</si>
  <si>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</si>
  <si>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</si>
  <si>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</si>
  <si>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</si>
  <si>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</si>
  <si>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</si>
  <si>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</si>
  <si>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</si>
  <si>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</si>
  <si>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</si>
  <si>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</si>
  <si>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</si>
  <si>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</si>
  <si>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</si>
  <si>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</si>
  <si>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</si>
  <si>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</si>
  <si>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</si>
  <si>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</si>
  <si>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</si>
  <si>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</si>
  <si>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</si>
  <si>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</si>
  <si>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</si>
  <si>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</si>
  <si>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</si>
  <si>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</si>
  <si>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</si>
  <si>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</si>
  <si>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</si>
  <si>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</si>
  <si>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</si>
  <si>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</si>
  <si>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</si>
  <si>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</si>
  <si>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</si>
  <si>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</si>
  <si>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</si>
  <si>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</si>
  <si>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</si>
  <si>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</si>
  <si>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</si>
  <si>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</si>
  <si>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</si>
  <si>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</si>
  <si>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</si>
  <si>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</si>
  <si>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</si>
  <si>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</si>
  <si>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</si>
  <si>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</si>
  <si>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</si>
  <si>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</si>
  <si>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</si>
  <si>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</si>
  <si>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</si>
  <si>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</si>
  <si>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</si>
  <si>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</si>
  <si>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</si>
  <si>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</si>
  <si>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</si>
  <si>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</si>
  <si>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</si>
  <si>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</si>
  <si>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</si>
  <si>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</si>
  <si>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</si>
  <si>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</si>
  <si>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</si>
  <si>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</si>
  <si>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</si>
  <si>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</si>
  <si>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</si>
  <si>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</si>
  <si>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</si>
  <si>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</si>
  <si>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</si>
  <si>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</si>
  <si>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</si>
  <si>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</si>
  <si>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</si>
  <si>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</si>
  <si>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</si>
  <si>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</si>
  <si>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</si>
  <si>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</si>
  <si>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</si>
  <si>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</si>
  <si>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</si>
  <si>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</si>
  <si>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</si>
  <si>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</si>
  <si>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</si>
  <si>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</si>
  <si>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</si>
  <si>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</si>
  <si>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</si>
  <si>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</si>
  <si>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</si>
  <si>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</si>
  <si>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</si>
  <si>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</si>
  <si>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</si>
  <si>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</si>
  <si>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</si>
  <si>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</si>
  <si>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</si>
  <si>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</si>
  <si>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</si>
  <si>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</si>
  <si>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</si>
  <si>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</si>
  <si>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</si>
  <si>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</si>
  <si>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</si>
  <si>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</si>
  <si>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</si>
  <si>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</si>
  <si>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</si>
  <si>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</si>
  <si>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</si>
  <si>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</si>
  <si>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</si>
  <si>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</si>
  <si>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</si>
  <si>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</si>
  <si>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</si>
  <si>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</si>
  <si>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</si>
  <si>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</si>
  <si>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</si>
  <si>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</si>
  <si>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</si>
  <si>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</si>
  <si>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</si>
  <si>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</si>
  <si>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</si>
  <si>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</si>
  <si>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</si>
  <si>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</si>
  <si>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</si>
  <si>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</si>
  <si>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</si>
  <si>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</si>
  <si>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</si>
  <si>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</si>
  <si>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</si>
  <si>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</si>
  <si>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</si>
  <si>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</si>
  <si>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</si>
  <si>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</si>
  <si>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</si>
  <si>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</si>
  <si>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</si>
  <si>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</si>
  <si>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</si>
  <si>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</si>
  <si>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</si>
  <si>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</si>
  <si>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</si>
  <si>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</si>
  <si>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</si>
  <si>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</si>
  <si>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</si>
  <si>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</si>
  <si>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</si>
  <si>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</si>
  <si>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</si>
  <si>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</si>
  <si>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</si>
  <si>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</si>
  <si>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</si>
  <si>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</si>
  <si>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</si>
  <si>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</si>
  <si>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</si>
  <si>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</si>
  <si>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</si>
  <si>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</si>
  <si>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</si>
  <si>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</si>
  <si>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</si>
  <si>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</si>
  <si>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</si>
  <si>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</si>
  <si>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</si>
  <si>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</si>
  <si>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</si>
  <si>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</si>
  <si>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</si>
  <si>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</si>
  <si>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</si>
  <si>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</si>
  <si>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</si>
  <si>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</si>
  <si>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</si>
  <si>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</si>
  <si>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</si>
  <si>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</si>
  <si>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</si>
  <si>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</si>
  <si>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</si>
  <si>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</si>
  <si>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</si>
  <si>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</si>
  <si>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</si>
  <si>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</si>
  <si>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</si>
  <si>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</si>
  <si>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</si>
  <si>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</si>
  <si>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</si>
  <si>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</si>
  <si>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</si>
  <si>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</si>
  <si>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</si>
  <si>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</si>
  <si>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</si>
  <si>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</si>
  <si>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</si>
  <si>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</si>
  <si>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</si>
  <si>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</si>
  <si>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</si>
  <si>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</si>
  <si>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</si>
  <si>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</si>
  <si>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</si>
  <si>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</si>
  <si>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</si>
  <si>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</si>
  <si>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</si>
  <si>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</si>
  <si>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</si>
  <si>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</si>
  <si>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</si>
  <si>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</si>
  <si>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</si>
  <si>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</si>
  <si>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</si>
  <si>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</si>
  <si>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</si>
  <si>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</si>
  <si>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</si>
  <si>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</si>
  <si>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</si>
  <si>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</si>
  <si>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</si>
  <si>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</si>
  <si>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</si>
  <si>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</si>
  <si>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</si>
  <si>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</si>
  <si>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</si>
  <si>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</si>
  <si>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</si>
  <si>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</si>
  <si>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</si>
  <si>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</si>
  <si>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</si>
  <si>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</si>
  <si>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</si>
  <si>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</si>
  <si>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</si>
  <si>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</si>
  <si>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</si>
  <si>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</si>
  <si>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</si>
  <si>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</si>
  <si>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</si>
  <si>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</si>
  <si>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</si>
  <si>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</si>
  <si>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</si>
  <si>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</si>
  <si>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</si>
  <si>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</si>
  <si>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</si>
  <si>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</si>
  <si>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</si>
  <si>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</si>
  <si>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</si>
  <si>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</si>
  <si>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</si>
  <si>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</si>
  <si>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</si>
  <si>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</si>
  <si>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</si>
  <si>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</si>
  <si>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</si>
  <si>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</si>
  <si>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</si>
  <si>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</si>
  <si>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</si>
  <si>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</si>
  <si>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</si>
  <si>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</si>
  <si>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</si>
  <si>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</si>
  <si>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</si>
  <si>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</si>
  <si>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</si>
  <si>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</si>
  <si>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</si>
  <si>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</si>
  <si>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</si>
  <si>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</si>
  <si>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</si>
  <si>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</si>
  <si>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</si>
  <si>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</si>
  <si>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</si>
  <si>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</si>
  <si>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</si>
  <si>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</si>
  <si>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</si>
  <si>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</si>
  <si>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</si>
  <si>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</si>
  <si>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</si>
  <si>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</si>
  <si>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</si>
  <si>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</si>
  <si>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</si>
  <si>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</si>
  <si>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</si>
  <si>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</si>
  <si>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</si>
  <si>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</si>
  <si>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</si>
  <si>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</si>
  <si>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</si>
  <si>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</si>
  <si>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</si>
  <si>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</si>
  <si>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</si>
  <si>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</si>
  <si>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</si>
  <si>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</si>
  <si>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</si>
  <si>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</si>
  <si>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</si>
  <si>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</si>
  <si>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</si>
  <si>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</si>
  <si>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</si>
  <si>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</si>
  <si>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</si>
  <si>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</si>
  <si>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</si>
  <si>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</si>
  <si>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</si>
  <si>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</si>
  <si>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</si>
  <si>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</si>
  <si>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</si>
  <si>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</si>
  <si>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</si>
  <si>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</si>
  <si>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</si>
  <si>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</si>
  <si>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</si>
  <si>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</si>
  <si>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</si>
  <si>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</si>
  <si>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</si>
  <si>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</si>
  <si>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</si>
  <si>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</si>
  <si>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</si>
  <si>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</si>
  <si>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</si>
  <si>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</si>
  <si>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</si>
  <si>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</si>
  <si>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</si>
  <si>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</si>
  <si>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</si>
  <si>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</si>
  <si>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</si>
  <si>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</si>
  <si>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</si>
  <si>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</si>
  <si>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</si>
  <si>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</si>
  <si>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</si>
  <si>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</si>
  <si>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</si>
  <si>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</si>
  <si>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</si>
  <si>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</si>
  <si>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</si>
  <si>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</si>
  <si>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</si>
  <si>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</si>
  <si>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</si>
  <si>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</si>
  <si>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</si>
  <si>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</si>
  <si>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</si>
  <si>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</si>
  <si>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</si>
  <si>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</si>
  <si>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</si>
  <si>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</si>
  <si>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</si>
  <si>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</si>
  <si>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</si>
  <si>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</si>
  <si>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</si>
  <si>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</si>
  <si>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</si>
  <si>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</si>
  <si>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</si>
  <si>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</si>
  <si>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</si>
  <si>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</si>
  <si>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</si>
  <si>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</si>
  <si>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</si>
  <si>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</si>
  <si>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</si>
  <si>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</si>
  <si>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</si>
  <si>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</si>
  <si>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</si>
  <si>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</si>
  <si>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</si>
  <si>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</si>
  <si>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</si>
  <si>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</si>
  <si>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</si>
  <si>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</si>
  <si>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</si>
  <si>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</si>
  <si>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</si>
  <si>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</si>
  <si>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</si>
  <si>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</si>
  <si>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</si>
  <si>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</si>
  <si>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</si>
  <si>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</si>
  <si>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</si>
  <si>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</si>
  <si>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</si>
  <si>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</si>
  <si>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</si>
  <si>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</si>
  <si>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</si>
  <si>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</si>
  <si>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</si>
  <si>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</si>
  <si>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</si>
  <si>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</si>
  <si>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</si>
  <si>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</si>
  <si>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</si>
  <si>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</si>
  <si>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</si>
  <si>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</si>
  <si>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</si>
  <si>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</si>
  <si>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</si>
  <si>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</si>
  <si>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</si>
  <si>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</si>
  <si>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</si>
  <si>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</si>
  <si>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</si>
  <si>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</si>
  <si>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</si>
  <si>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</si>
  <si>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</si>
  <si>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</si>
  <si>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</si>
  <si>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</si>
  <si>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</si>
  <si>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</si>
  <si>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</si>
  <si>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</si>
  <si>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</si>
  <si>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</si>
  <si>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</si>
  <si>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</si>
  <si>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</si>
  <si>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</si>
  <si>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</si>
  <si>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</si>
  <si>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</si>
  <si>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</si>
  <si>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</si>
  <si>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</si>
  <si>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</si>
  <si>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</si>
  <si>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</si>
  <si>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</si>
  <si>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</si>
  <si>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</si>
  <si>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</si>
  <si>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</si>
  <si>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</si>
  <si>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</si>
  <si>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</si>
  <si>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</si>
  <si>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</si>
  <si>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</si>
  <si>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</si>
  <si>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</si>
  <si>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</si>
  <si>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</si>
  <si>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</si>
  <si>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</si>
  <si>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</si>
  <si>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</si>
  <si>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</si>
  <si>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</si>
  <si>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</si>
  <si>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</si>
  <si>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</si>
  <si>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</si>
  <si>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</si>
  <si>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</si>
  <si>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</si>
  <si>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</si>
  <si>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</si>
  <si>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</si>
  <si>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</si>
  <si>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</si>
  <si>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</si>
  <si>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</si>
  <si>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</si>
  <si>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</si>
  <si>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</si>
  <si>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</si>
  <si>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</si>
  <si>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</si>
  <si>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</si>
  <si>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</si>
  <si>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</si>
  <si>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</si>
  <si>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</si>
  <si>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</si>
  <si>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</si>
  <si>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</si>
  <si>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</si>
  <si>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</si>
  <si>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</si>
  <si>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</si>
  <si>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</si>
  <si>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</si>
  <si>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</si>
  <si>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</si>
  <si>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</si>
  <si>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</si>
  <si>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</si>
  <si>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</si>
  <si>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</si>
  <si>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</si>
  <si>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</si>
  <si>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</si>
  <si>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</si>
  <si>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</si>
  <si>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</si>
  <si>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</si>
  <si>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</si>
  <si>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</si>
  <si>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</si>
  <si>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</si>
  <si>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</si>
  <si>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</si>
  <si>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</si>
  <si>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</si>
  <si>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</si>
  <si>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</si>
  <si>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</si>
  <si>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</si>
  <si>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</si>
  <si>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</si>
  <si>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</si>
  <si>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</si>
  <si>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</si>
  <si>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</si>
  <si>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</si>
  <si>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</si>
  <si>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</si>
  <si>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</si>
  <si>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</si>
  <si>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</si>
  <si>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</si>
  <si>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</si>
  <si>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</si>
  <si>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</si>
  <si>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</si>
  <si>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</si>
  <si>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</si>
  <si>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</si>
  <si>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</si>
  <si>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</si>
  <si>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</si>
  <si>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</si>
  <si>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</si>
  <si>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</si>
  <si>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</si>
  <si>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</si>
  <si>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</si>
  <si>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</si>
  <si>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</si>
  <si>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</si>
  <si>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</si>
  <si>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</si>
  <si>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</si>
  <si>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</si>
  <si>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</si>
  <si>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</si>
  <si>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</si>
  <si>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</si>
  <si>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</si>
  <si>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</si>
  <si>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</si>
  <si>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</si>
  <si>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</si>
  <si>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</si>
  <si>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</si>
  <si>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</si>
  <si>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</si>
  <si>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</si>
  <si>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</si>
  <si>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</si>
  <si>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</si>
  <si>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</si>
  <si>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</si>
  <si>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</si>
  <si>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</si>
  <si>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</si>
  <si>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</si>
  <si>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</si>
  <si>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</si>
  <si>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</si>
  <si>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</si>
  <si>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</si>
  <si>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</si>
  <si>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</si>
  <si>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</si>
  <si>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</si>
  <si>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</si>
  <si>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</si>
  <si>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</si>
  <si>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</si>
  <si>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</si>
  <si>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</si>
  <si>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</si>
  <si>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</si>
  <si>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</si>
  <si>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</si>
  <si>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</si>
  <si>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</si>
  <si>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</si>
  <si>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</si>
  <si>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</si>
  <si>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</si>
  <si>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</si>
  <si>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</si>
  <si>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</si>
  <si>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</si>
  <si>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</si>
  <si>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</si>
  <si>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</si>
  <si>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</si>
  <si>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</si>
  <si>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</si>
  <si>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</si>
  <si>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</si>
  <si>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</si>
  <si>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</si>
  <si>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</si>
  <si>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</si>
  <si>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</si>
  <si>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</si>
  <si>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</si>
  <si>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</si>
  <si>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</si>
  <si>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</si>
  <si>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</si>
  <si>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</si>
  <si>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</si>
  <si>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</si>
  <si>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</si>
  <si>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</si>
  <si>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</si>
  <si>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</si>
  <si>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</si>
  <si>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</si>
  <si>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</si>
  <si>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</si>
  <si>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</si>
  <si>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</si>
  <si>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</si>
  <si>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</si>
  <si>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</si>
  <si>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</si>
  <si>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</si>
  <si>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</si>
  <si>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</si>
  <si>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</si>
  <si>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</si>
  <si>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</si>
  <si>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</si>
  <si>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</si>
  <si>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</si>
  <si>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</si>
  <si>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</si>
  <si>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</si>
  <si>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</si>
  <si>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</si>
  <si>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</si>
  <si>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</si>
  <si>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</si>
  <si>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</si>
  <si>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</si>
  <si>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</si>
  <si>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</si>
  <si>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</si>
  <si>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</si>
  <si>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</si>
  <si>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</si>
  <si>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</si>
  <si>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</si>
  <si>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</si>
  <si>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</si>
  <si>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</si>
  <si>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</si>
  <si>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</si>
  <si>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</si>
  <si>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</si>
  <si>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</si>
  <si>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</si>
  <si>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</si>
  <si>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</si>
  <si>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</si>
  <si>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</si>
  <si>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</si>
  <si>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</si>
  <si>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</si>
  <si>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</si>
  <si>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</si>
  <si>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</si>
  <si>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</si>
  <si>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</si>
  <si>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</si>
  <si>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</si>
  <si>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</si>
  <si>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</si>
  <si>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</si>
  <si>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</si>
  <si>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</si>
  <si>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</si>
  <si>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</si>
  <si>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</si>
  <si>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</si>
  <si>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</si>
  <si>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</si>
  <si>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</si>
  <si>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</si>
  <si>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</si>
  <si>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</si>
  <si>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</si>
  <si>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</si>
  <si>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</si>
  <si>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</si>
  <si>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</si>
  <si>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</si>
  <si>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</si>
  <si>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</si>
  <si>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</si>
  <si>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</si>
  <si>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</si>
  <si>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</si>
  <si>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</si>
  <si>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</si>
  <si>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</si>
  <si>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</si>
  <si>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</si>
  <si>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</si>
  <si>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</si>
  <si>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</si>
  <si>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</si>
  <si>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</si>
  <si>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</si>
  <si>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</si>
  <si>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</si>
  <si>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</si>
  <si>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</si>
  <si>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</si>
  <si>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</si>
  <si>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</si>
  <si>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</si>
  <si>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</si>
  <si>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</si>
  <si>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</si>
  <si>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</si>
  <si>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</si>
  <si>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</si>
  <si>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</si>
  <si>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</si>
  <si>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</si>
  <si>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</si>
  <si>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</si>
  <si>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</si>
  <si>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</si>
  <si>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</si>
  <si>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</si>
  <si>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</si>
  <si>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</si>
  <si>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</si>
  <si>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</si>
  <si>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</si>
  <si>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</si>
  <si>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</si>
  <si>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</si>
  <si>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</si>
  <si>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</si>
  <si>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</si>
  <si>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</si>
  <si>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</si>
  <si>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</si>
  <si>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</si>
  <si>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</si>
  <si>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</si>
  <si>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</si>
  <si>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</si>
  <si>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</si>
  <si>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</si>
  <si>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</si>
  <si>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</si>
  <si>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</si>
  <si>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</si>
  <si>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</si>
  <si>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</si>
  <si>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</si>
  <si>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</si>
  <si>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</si>
  <si>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</si>
  <si>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</si>
  <si>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</si>
  <si>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</si>
  <si>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</si>
  <si>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</si>
  <si>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</si>
  <si>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</si>
  <si>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</si>
  <si>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</si>
  <si>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</si>
  <si>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</si>
  <si>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</si>
  <si>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</si>
  <si>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</si>
  <si>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</si>
  <si>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</si>
  <si>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</si>
  <si>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</si>
  <si>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</si>
  <si>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</si>
  <si>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</si>
  <si>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</si>
  <si>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</si>
  <si>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</si>
  <si>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</si>
  <si>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</si>
  <si>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</si>
  <si>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</si>
  <si>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</si>
  <si>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</si>
  <si>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</si>
  <si>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</si>
  <si>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</si>
  <si>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</si>
  <si>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</si>
  <si>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</si>
  <si>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</si>
  <si>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</si>
  <si>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</si>
  <si>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</si>
  <si>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</si>
  <si>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</si>
  <si>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</si>
  <si>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</si>
  <si>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</si>
  <si>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</si>
  <si>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</si>
  <si>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</si>
  <si>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</si>
  <si>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</si>
  <si>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</si>
  <si>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</si>
  <si>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</si>
  <si>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</si>
  <si>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</si>
  <si>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</si>
  <si>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</si>
  <si>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</si>
  <si>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</si>
  <si>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</si>
  <si>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</si>
  <si>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</si>
  <si>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</si>
  <si>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</si>
  <si>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</si>
  <si>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</si>
  <si>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</si>
  <si>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</si>
  <si>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</si>
  <si>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</si>
  <si>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</si>
  <si>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</si>
  <si>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</si>
  <si>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</si>
  <si>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</si>
  <si>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</si>
  <si>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</si>
  <si>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</si>
  <si>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</si>
  <si>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</si>
  <si>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</si>
  <si>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</si>
  <si>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</si>
  <si>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</si>
  <si>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</si>
  <si>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</si>
  <si>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</si>
  <si>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</si>
  <si>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</si>
  <si>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</si>
  <si>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</si>
  <si>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</si>
  <si>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</si>
  <si>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</si>
  <si>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</si>
  <si>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</si>
  <si>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</si>
  <si>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</si>
  <si>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</si>
  <si>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</si>
  <si>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</si>
  <si>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</si>
  <si>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</si>
  <si>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</si>
  <si>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</si>
  <si>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</si>
  <si>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</si>
  <si>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</si>
  <si>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</si>
  <si>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</si>
  <si>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</si>
  <si>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</si>
  <si>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</si>
  <si>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</si>
  <si>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</si>
  <si>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</si>
  <si>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</si>
  <si>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</si>
  <si>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</si>
  <si>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</si>
  <si>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</si>
  <si>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</si>
  <si>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</si>
  <si>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</si>
  <si>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</si>
  <si>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</si>
  <si>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</si>
  <si>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</si>
  <si>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</si>
  <si>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</si>
  <si>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</si>
  <si>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</si>
  <si>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</si>
  <si>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</si>
  <si>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</si>
  <si>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ALQUILER</t>
  </si>
  <si>
    <t>Suchitepequez</t>
  </si>
  <si>
    <t>Petén</t>
  </si>
  <si>
    <t>Quiché</t>
  </si>
  <si>
    <t>TOTALES</t>
  </si>
  <si>
    <t>CUOTA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</si>
</sst>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540A]* #,##0.00_ ;_-[$$-540A]* \-#,##0.00\ ;_-[$$-540A]* &quot;-&quot;??_ ;_-@_ "/>
    <numFmt numFmtId="165" formatCode="_-[$$-409]* #,##0.00_ ;_-[$$-409]* \-#,##0.00\ ;_-[$$-409]* &quot;-&quot;??_ ;_-@_ "/>
  </numFmts>
  <fonts count="9"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1"/>
      <name val="Calibri"/>
      <scheme val="minor"/>
    </font>
    <font>
      <b/>
      <sz val="10"/>
      <color theme="0"/>
      <name val="Arial Black"/>
      <family val="2"/>
    </font>
    <font>
      <b/>
      <sz val="11"/>
      <color theme="0"/>
      <name val="Arial Black"/>
      <family val="2"/>
    </font>
    <font>
      <b/>
      <sz val="10"/>
      <color theme="1"/>
      <name val="Arial Black"/>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39997558519241921"/>
        <bgColor indexed="64"/>
      </patternFill>
    </fill>
  </fills>
  <borders count="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0">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5" xfId="0" applyFont="1" applyBorder="1" applyAlignment="1"/>
    <xf numFmtId="0" fontId="0" fillId="2" borderId="5" xfId="0" applyFont="1" applyFill="1" applyBorder="1" applyAlignment="1">
      <alignment horizontal="center" vertical="center"/>
    </xf>
    <xf numFmtId="0" fontId="0" fillId="0" borderId="5" xfId="0" applyFont="1" applyBorder="1" applyAlignment="1">
      <alignment horizontal="center"/>
    </xf>
    <xf numFmtId="0" fontId="6" fillId="2" borderId="5" xfId="0" applyFont="1" applyFill="1" applyBorder="1" applyAlignment="1">
      <alignment horizontal="center" vertical="center"/>
    </xf>
    <xf numFmtId="0" fontId="0" fillId="3" borderId="5" xfId="0" applyFont="1" applyFill="1" applyBorder="1" applyAlignment="1">
      <alignment horizontal="center"/>
    </xf>
    <xf numFmtId="43" fontId="7" fillId="4" borderId="5" xfId="1" applyFont="1" applyFill="1" applyBorder="1" applyAlignment="1">
      <alignment horizontal="center"/>
    </xf>
    <xf numFmtId="0" fontId="8" fillId="5" borderId="5" xfId="0" applyFont="1" applyFill="1" applyBorder="1" applyAlignment="1">
      <alignment horizontal="center"/>
    </xf>
    <xf numFmtId="165" fontId="0" fillId="0" borderId="5" xfId="0" applyNumberFormat="1" applyFont="1" applyBorder="1" applyAlignment="1">
      <alignment horizontal="center"/>
    </xf>
    <xf numFmtId="165" fontId="0" fillId="3" borderId="5" xfId="0" applyNumberFormat="1" applyFont="1" applyFill="1" applyBorder="1" applyAlignment="1">
      <alignment horizontal="center"/>
    </xf>
    <xf numFmtId="0" fontId="0" fillId="0" borderId="0" xfId="0" applyFont="1" applyAlignment="1">
      <alignment horizontal="center"/>
    </xf>
    <xf numFmtId="0" fontId="8" fillId="6" borderId="5" xfId="0" applyFont="1" applyFill="1" applyBorder="1" applyAlignment="1">
      <alignment horizontal="center"/>
    </xf>
  </cellXfs>
  <cellStyles count="2">
    <cellStyle name="Millares" xfId="1" builtinId="3"/>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topLeftCell="F1" workbookViewId="0">
      <pane ySplit="1" topLeftCell="A1625" activePane="bottomLeft" state="frozen"/>
      <selection pane="bottomLeft" activeCell="I1657" sqref="I1657"/>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D6" sqref="D6"/>
    </sheetView>
  </sheetViews>
  <sheetFormatPr baseColWidth="10" defaultRowHeight="12.75" x14ac:dyDescent="0.2"/>
  <cols>
    <col min="1" max="1" width="19.7109375" bestFit="1" customWidth="1"/>
    <col min="2" max="2" width="11.85546875" bestFit="1" customWidth="1"/>
    <col min="3" max="3" width="13.28515625" style="28" bestFit="1" customWidth="1"/>
  </cols>
  <sheetData>
    <row r="1" spans="1:3" ht="18.75" x14ac:dyDescent="0.4">
      <c r="A1" s="22" t="s">
        <v>15878</v>
      </c>
      <c r="B1" s="24" t="s">
        <v>42</v>
      </c>
      <c r="C1" s="24"/>
    </row>
    <row r="2" spans="1:3" ht="15" x14ac:dyDescent="0.3">
      <c r="A2" s="20"/>
      <c r="B2" s="25" t="s">
        <v>15879</v>
      </c>
      <c r="C2" s="25" t="s">
        <v>15884</v>
      </c>
    </row>
    <row r="3" spans="1:3" x14ac:dyDescent="0.2">
      <c r="A3" s="19" t="s">
        <v>14</v>
      </c>
      <c r="B3" s="21">
        <f>COUNTIFS(DATA!I2:I18216, "Guatemala", DATA!C2:C18216, "Activo", DATA!B2:B18216, "Alquiler",DATA!E2:E18216, "Comercial")</f>
        <v>430</v>
      </c>
      <c r="C3" s="26">
        <f>SUMIFS(DATA!D2:D18216,DATA!I2:I18216,"Guatemala",DATA!C2:C18216, "Activo", DATA!E2:E18216, "Comercial", DATA!B2:B18216, "Alquiler")</f>
        <v>1072636.7149999996</v>
      </c>
    </row>
    <row r="4" spans="1:3" x14ac:dyDescent="0.2">
      <c r="A4" s="19" t="s">
        <v>31</v>
      </c>
      <c r="B4" s="21">
        <f>COUNTIFS(DATA!I2:I18216, "Escuintla", DATA!C2:C18216, "Activo", DATA!B2:B18216, "Alquiler",DATA!E2:E18216, "Comercial")</f>
        <v>16</v>
      </c>
      <c r="C4" s="26">
        <f>SUMIFS(DATA!D2:D18216,DATA!I2:I18216,"Escuintla",DATA!C2:C18216, "Activo", DATA!E2:E18216, "Comercial", DATA!B2:B18216, "Alquiler")</f>
        <v>28308.069999999996</v>
      </c>
    </row>
    <row r="5" spans="1:3" x14ac:dyDescent="0.2">
      <c r="A5" s="19" t="s">
        <v>18</v>
      </c>
      <c r="B5" s="21">
        <f>COUNTIFS(DATA!I2:I18216, "Sacatepéquez", DATA!C2:C18216, "Activo", DATA!B2:B18216, "Alquiler",DATA!E2:E18216, "Comercial")</f>
        <v>10</v>
      </c>
      <c r="C5" s="26">
        <f>SUMIFS(DATA!D2:D18216,DATA!I2:I18216,"Sacatepéquez",DATA!C2:C18216, "Activo", DATA!E2:E18216, "Comercial", DATA!B2:B18216, "Alquiler")</f>
        <v>46747.97</v>
      </c>
    </row>
    <row r="6" spans="1:3" x14ac:dyDescent="0.2">
      <c r="A6" s="19" t="s">
        <v>78</v>
      </c>
      <c r="B6" s="21">
        <f>COUNTIFS(DATA!I2:I18216, "Quetzaltenango", DATA!C2:C18216, "Activo", DATA!B2:B18216, "Alquiler",DATA!E2:E18216, "Comercial")</f>
        <v>13</v>
      </c>
      <c r="C6" s="26">
        <f>SUMIFS(DATA!D2:D18216,DATA!I2:I18216,"Quetzaltenango",DATA!C2:C18216, "Activo", DATA!E2:E18216, "Comercial", DATA!B2:B18216, "Alquiler")</f>
        <v>47955.340000000004</v>
      </c>
    </row>
    <row r="7" spans="1:3" x14ac:dyDescent="0.2">
      <c r="A7" s="19" t="s">
        <v>76</v>
      </c>
      <c r="B7" s="21">
        <f>COUNTIFS(DATA!I2:I18216, "Santa Rosa", DATA!C2:C18216, "Activo", DATA!B2:B18216, "Alquiler",DATA!E2:E18216, "Comercial")</f>
        <v>7</v>
      </c>
      <c r="C7" s="26">
        <f>SUMIFS(DATA!D2:D18216,DATA!I2:I18216,"Santa Rosa",DATA!C2:C18216, "Activo", DATA!E2:E18216, "Comercial", DATA!B2:B18216, "Alquiler")</f>
        <v>17433.329999999998</v>
      </c>
    </row>
    <row r="8" spans="1:3" x14ac:dyDescent="0.2">
      <c r="A8" s="19" t="s">
        <v>21</v>
      </c>
      <c r="B8" s="21">
        <f>COUNTIFS(DATA!I2:I18216, "Alta Verapaz", DATA!C2:C18216, "Activo", DATA!B2:B18216, "Alquiler",DATA!E2:E18216, "Comercial")</f>
        <v>15</v>
      </c>
      <c r="C8" s="26">
        <f>SUMIFS(DATA!D2:D18216,DATA!I2:I18216,"Alta Verapaz",DATA!C2:C18216, "Activo", DATA!E2:E18216, "Comercial", DATA!B2:B18216, "Alquiler")</f>
        <v>35050.500000000007</v>
      </c>
    </row>
    <row r="9" spans="1:3" x14ac:dyDescent="0.2">
      <c r="A9" s="19" t="s">
        <v>61</v>
      </c>
      <c r="B9" s="21">
        <f>COUNTIFS(DATA!I2:I18216, "Jutiapa", DATA!C2:C18216, "Activo", DATA!B2:B18216, "Alquiler",DATA!E2:E18216, "Comercial")</f>
        <v>7</v>
      </c>
      <c r="C9" s="26">
        <f>SUMIFS(DATA!D2:D18216,DATA!I2:I18216,"Jutiapa",DATA!C2:C18216, "Activo", DATA!E2:E18216, "Comercial", DATA!B2:B18216, "Alquiler")</f>
        <v>35459.410000000003</v>
      </c>
    </row>
    <row r="10" spans="1:3" x14ac:dyDescent="0.2">
      <c r="A10" s="19" t="s">
        <v>70</v>
      </c>
      <c r="B10" s="21">
        <f>COUNTIFS(DATA!I2:I18216, "Retalhuleu", DATA!C2:C18216, "Activo", DATA!B2:B18216, "Alquiler",DATA!E2:E18216, "Comercial")</f>
        <v>6</v>
      </c>
      <c r="C10" s="26">
        <f>SUMIFS(DATA!D2:D18216,DATA!I2:I18216,"Retalhuleu",DATA!C2:C18216, "Activo", DATA!E2:E18216, "Comercial", DATA!B2:B18216, "Alquiler")</f>
        <v>25842.670000000002</v>
      </c>
    </row>
    <row r="11" spans="1:3" x14ac:dyDescent="0.2">
      <c r="A11" s="19" t="s">
        <v>24</v>
      </c>
      <c r="B11" s="21">
        <f>COUNTIFS(DATA!I2:I18216, "Sololá", DATA!C2:C18216, "Activo", DATA!B2:B18216, "Alquiler",DATA!E2:E18216, "Comercial")</f>
        <v>0</v>
      </c>
      <c r="C11" s="26">
        <f>SUMIFS(DATA!D2:D18216,DATA!I2:I18216,"Sololá",DATA!C2:C18216, "Activo", DATA!E2:E18216, "Comercial", DATA!B2:B18216, "Alquiler")</f>
        <v>0</v>
      </c>
    </row>
    <row r="12" spans="1:3" x14ac:dyDescent="0.2">
      <c r="A12" s="19" t="s">
        <v>582</v>
      </c>
      <c r="B12" s="21">
        <f>COUNTIFS(DATA!I2:I18216, "El Progreso", DATA!C2:C18216, "Activo", DATA!B2:B18216, "Alquiler",DATA!E2:E18216, "Comercial")</f>
        <v>4</v>
      </c>
      <c r="C12" s="26">
        <f>SUMIFS(DATA!D2:D18216,DATA!I2:I18216,"El Progreso",DATA!C2:C18216, "Activo", DATA!E2:E18216, "Comercial", DATA!B2:B18216, "Alquiler")</f>
        <v>8093.93</v>
      </c>
    </row>
    <row r="13" spans="1:3" x14ac:dyDescent="0.2">
      <c r="A13" s="19" t="s">
        <v>59</v>
      </c>
      <c r="B13" s="21">
        <f>COUNTIFS(DATA!I2:I18216, "Izabal", DATA!C2:C18216, "Activo", DATA!B2:B18216, "Alquiler",DATA!E2:E18216, "Comercial")</f>
        <v>4</v>
      </c>
      <c r="C13" s="26">
        <f>SUMIFS(DATA!D2:D18216,DATA!I2:I18216,"Izabal",DATA!C2:C18216, "Activo", DATA!E2:E18216, "Comercial", DATA!B2:B18216, "Alquiler")</f>
        <v>3014.71</v>
      </c>
    </row>
    <row r="14" spans="1:3" x14ac:dyDescent="0.2">
      <c r="A14" s="19" t="s">
        <v>1715</v>
      </c>
      <c r="B14" s="21">
        <f>COUNTIFS(DATA!I2:I18216, "Chiquimulilla", DATA!C2:C18216, "Activo", DATA!B2:B18216, "Alquiler",DATA!E2:E18216, "Comercial")</f>
        <v>0</v>
      </c>
      <c r="C14" s="26">
        <f>SUMIFS(DATA!D2:D18216,DATA!I2:I18216,"Chiquimulilla",DATA!C2:C18216, "Activo", DATA!E2:E18216, "Comercial", DATA!B2:B18216, "Alquiler")</f>
        <v>0</v>
      </c>
    </row>
    <row r="15" spans="1:3" x14ac:dyDescent="0.2">
      <c r="A15" s="19" t="s">
        <v>15880</v>
      </c>
      <c r="B15" s="21">
        <f>COUNTIFS(DATA!I2:I18216, "Suchitepéquez", DATA!C2:C18216, "Activo", DATA!B2:B18216, "Alquiler",DATA!E2:E18216, "Comercial")</f>
        <v>11</v>
      </c>
      <c r="C15" s="26">
        <f>SUMIFS(DATA!D2:D18216,DATA!I2:I18216,"Suchitepéquez",DATA!C2:C18216, "Activo", DATA!E2:E18216, "Comercial", DATA!B2:B18216, "Alquiler")</f>
        <v>9555.2200000000012</v>
      </c>
    </row>
    <row r="16" spans="1:3" x14ac:dyDescent="0.2">
      <c r="A16" s="19" t="s">
        <v>3019</v>
      </c>
      <c r="B16" s="21">
        <f>COUNTIFS(DATA!I2:I18216, "huehuetenango", DATA!C2:C18216, "Activo", DATA!B2:B18216, "Alquiler",DATA!E2:E18216, "Comercial")</f>
        <v>3</v>
      </c>
      <c r="C16" s="26">
        <f>SUMIFS(DATA!D2:D18216,DATA!I2:I18216,"Huehuetenango",DATA!C2:C18216, "Activo", DATA!E2:E18216, "Comercial", DATA!B2:B18216, "Alquiler")</f>
        <v>6901.25</v>
      </c>
    </row>
    <row r="17" spans="1:3" x14ac:dyDescent="0.2">
      <c r="A17" s="19" t="s">
        <v>83</v>
      </c>
      <c r="B17" s="21">
        <f>COUNTIFS(DATA!I2:I18216, "Chimaltenango", DATA!C2:C18216, "Activo", DATA!B2:B18216, "Alquiler",DATA!E2:E18216, "Comercial")</f>
        <v>3</v>
      </c>
      <c r="C17" s="26">
        <f>SUMIFS(DATA!D2:D18216,DATA!I2:I18216,"Chimaltenango",DATA!C2:C18216, "Activo", DATA!E2:E18216, "Comercial", DATA!B2:B18216, "Alquiler")</f>
        <v>3034.32</v>
      </c>
    </row>
    <row r="18" spans="1:3" x14ac:dyDescent="0.2">
      <c r="A18" s="19" t="s">
        <v>3637</v>
      </c>
      <c r="B18" s="21">
        <f>COUNTIFS(DATA!I2:I18216, "Baja Verapaz", DATA!C2:C18216, "Activo", DATA!B2:B18216, "Alquiler",DATA!E2:E18216, "Comercial")</f>
        <v>1</v>
      </c>
      <c r="C18" s="26">
        <f>SUMIFS(DATA!D2:D18216,DATA!I2:I18216,"Baja Verapaz",DATA!C2:C18216, "Activo", DATA!E2:E18216, "Comercial", DATA!B2:B18216, "Alquiler")</f>
        <v>8000</v>
      </c>
    </row>
    <row r="19" spans="1:3" x14ac:dyDescent="0.2">
      <c r="A19" s="19" t="s">
        <v>73</v>
      </c>
      <c r="B19" s="21">
        <f>COUNTIFS(DATA!I2:I18216, "Zacapa", DATA!C2:C18216, "Activo", DATA!B2:B18216, "Alquiler",DATA!E2:E18216, "Comercial")</f>
        <v>1</v>
      </c>
      <c r="C19" s="26">
        <f>SUMIFS(DATA!D2:D18216,DATA!I2:I18216,"Zacapa",DATA!C2:C18216, "Activo", DATA!E2:E18216, "Comercial", DATA!B2:B18216, "Alquiler")</f>
        <v>256.91000000000003</v>
      </c>
    </row>
    <row r="20" spans="1:3" x14ac:dyDescent="0.2">
      <c r="A20" s="19" t="s">
        <v>64</v>
      </c>
      <c r="B20" s="21">
        <f>COUNTIFS(DATA!I2:I18216, "San Marcos", DATA!C2:C18216, "Activo", DATA!B2:B18216, "Alquiler",DATA!E2:E18216, "Comercial")</f>
        <v>0</v>
      </c>
      <c r="C20" s="26">
        <f>SUMIFS(DATA!D2:D18216,DATA!I2:I18216,"San Marcos",DATA!C2:C18216, "Activo", DATA!E2:E18216, "Comercial", DATA!B2:B18216, "Alquiler")</f>
        <v>0</v>
      </c>
    </row>
    <row r="21" spans="1:3" x14ac:dyDescent="0.2">
      <c r="A21" s="19" t="s">
        <v>626</v>
      </c>
      <c r="B21" s="21">
        <f>COUNTIFS(DATA!I2:I18216, "Jalapa", DATA!C2:C18216, "Activo", DATA!B2:B18216, "Alquiler",DATA!E2:E18216, "Comercial")</f>
        <v>0</v>
      </c>
      <c r="C21" s="26">
        <f>SUMIFS(DATA!D2:D18216,DATA!I2:I18216,"Jalapa",DATA!C2:C18216, "Activo", DATA!E2:E18216, "Comercial", DATA!B2:B18216, "Alquiler")</f>
        <v>0</v>
      </c>
    </row>
    <row r="22" spans="1:3" x14ac:dyDescent="0.2">
      <c r="A22" s="19" t="s">
        <v>15881</v>
      </c>
      <c r="B22" s="21">
        <f>COUNTIFS(DATA!I2:I18216, "Petén", DATA!C2:C18216, "Activo", DATA!B2:B18216, "Alquiler",DATA!E2:E18216, "Comercial")</f>
        <v>0</v>
      </c>
      <c r="C22" s="26">
        <f>SUMIFS(DATA!D2:D18216,DATA!I2:I18216,"Petén",DATA!C2:C18216, "Activo", DATA!E2:E18216, "Comercial", DATA!B2:B18216, "Alquiler")</f>
        <v>0</v>
      </c>
    </row>
    <row r="23" spans="1:3" x14ac:dyDescent="0.2">
      <c r="A23" s="19" t="s">
        <v>15882</v>
      </c>
      <c r="B23" s="21">
        <f>COUNTIFS(DATA!I2:I18216, "Quiché", DATA!C2:C18216, "Activo", DATA!B2:B18216, "Alquiler",DATA!E2:E18216, "Comercial")</f>
        <v>0</v>
      </c>
      <c r="C23" s="26">
        <f>SUMIFS(DATA!D2:D18216,DATA!I2:I18216,"Quiché",DATA!C2:C18216, "Activo", DATA!E2:E18216, "Comercial", DATA!B2:B18216, "Alquiler")</f>
        <v>0</v>
      </c>
    </row>
    <row r="24" spans="1:3" x14ac:dyDescent="0.2">
      <c r="A24" s="19" t="s">
        <v>6792</v>
      </c>
      <c r="B24" s="21">
        <f>COUNTIFS(DATA!I2:I18216, "Totonicapán", DATA!C2:C18216, "Activo", DATA!B2:B18216, "Alquiler",DATA!E2:E18216, "Comercial")</f>
        <v>0</v>
      </c>
      <c r="C24" s="26">
        <f>SUMIFS(DATA!D2:D18216,DATA!I2:I18216,"Totonicapán",DATA!C2:C18216, "Activo", DATA!E2:E18216, "Comercial", DATA!B2:B18216, "Alquiler")</f>
        <v>0</v>
      </c>
    </row>
    <row r="25" spans="1:3" ht="15" x14ac:dyDescent="0.3">
      <c r="A25" s="29" t="s">
        <v>15883</v>
      </c>
      <c r="B25" s="23">
        <f>SUM(B3:B24)</f>
        <v>531</v>
      </c>
      <c r="C25" s="27">
        <f>SUM(C3:C24)</f>
        <v>1348290.3449999995</v>
      </c>
    </row>
  </sheetData>
  <mergeCells count="2">
    <mergeCell ref="B1:C1"/>
    <mergeCell ref="A1:A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DATA</vt:lpstr>
      <vt:lpstr>EJERCICIO</vt:lpstr>
      <vt:lpstr>ch</vt:lpstr>
    </vt:vector>
  </TitlesOfParts>
  <Company>Centro GNet</Company>
  <LinksUpToDate>false</LinksUpToDate>
  <SharedDoc>false</SharedDoc>
  <HyperlinkBase>Centro GNet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Personal</dc:creator>
  <cp:keywords>Centro GNet</cp:keywords>
  <dc:description>Centro GNet</dc:description>
  <cp:lastModifiedBy>Personal</cp:lastModifiedBy>
  <dcterms:created xsi:type="dcterms:W3CDTF">2025-09-14T17:56:44Z</dcterms:created>
  <dcterms:modified xsi:type="dcterms:W3CDTF">2025-09-22T17:33:26Z</dcterms:modified>
  <cp:category>Centro GNet</cp:category>
  <cp:contentStatus>Centro GNet</cp:contentStatus>
</cp:coreProperties>
</file>